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29"/>
  <workbookPr defaultThemeVersion="124226"/>
  <mc:AlternateContent xmlns:mc="http://schemas.openxmlformats.org/markup-compatibility/2006">
    <mc:Choice Requires="x15">
      <x15ac:absPath xmlns:x15ac="http://schemas.microsoft.com/office/spreadsheetml/2010/11/ac" url="C:\Users\jandrew\Documents\MISC\AMAZON-CONTEC\Chain Dives and Drag Conveyor Calculations\"/>
    </mc:Choice>
  </mc:AlternateContent>
  <xr:revisionPtr revIDLastSave="0" documentId="8_{134B5966-2B0B-4F45-83C3-9C28270EEAAA}" xr6:coauthVersionLast="47" xr6:coauthVersionMax="47" xr10:uidLastSave="{00000000-0000-0000-0000-000000000000}"/>
  <bookViews>
    <workbookView xWindow="-110" yWindow="-110" windowWidth="38620" windowHeight="21100" activeTab="3"/>
  </bookViews>
  <sheets>
    <sheet name="Applications" sheetId="1" r:id="rId1"/>
    <sheet name="Sheet2" sheetId="2" state="hidden" r:id="rId2"/>
    <sheet name="Power" sheetId="4" r:id="rId3"/>
    <sheet name="Conveyors" sheetId="6" r:id="rId4"/>
    <sheet name="Sprockets" sheetId="5" r:id="rId5"/>
    <sheet name="Math Tools" sheetId="8"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8" l="1"/>
  <c r="C40" i="8"/>
  <c r="C38" i="8"/>
  <c r="F37" i="8"/>
  <c r="F35" i="8"/>
  <c r="V70" i="4"/>
  <c r="V68" i="4"/>
  <c r="V72" i="4" s="1"/>
  <c r="V76" i="4" l="1"/>
  <c r="V77" i="4" s="1"/>
  <c r="V74" i="4"/>
  <c r="I112" i="4" l="1"/>
  <c r="I109" i="4"/>
  <c r="H287" i="6"/>
  <c r="H283" i="6"/>
  <c r="H285" i="6" s="1"/>
  <c r="H242" i="6"/>
  <c r="H228" i="6"/>
  <c r="H225" i="6"/>
  <c r="H205" i="6"/>
  <c r="H207" i="6" s="1"/>
  <c r="H209" i="6" s="1"/>
  <c r="H199" i="6"/>
  <c r="H201" i="6" s="1"/>
  <c r="H189" i="6"/>
  <c r="H179" i="6"/>
  <c r="H164" i="6"/>
  <c r="H166" i="6" s="1"/>
  <c r="H167" i="6" s="1"/>
  <c r="G148" i="6"/>
  <c r="G150" i="6"/>
  <c r="G151" i="6" s="1"/>
  <c r="H82" i="6"/>
  <c r="H64" i="6"/>
  <c r="H39" i="6"/>
  <c r="I218" i="4"/>
  <c r="I220" i="4" s="1"/>
  <c r="I222" i="4" s="1"/>
  <c r="I67" i="4"/>
  <c r="I69" i="4" s="1"/>
  <c r="I71" i="4" s="1"/>
  <c r="I80" i="4" s="1"/>
  <c r="I63" i="4"/>
  <c r="I65" i="4" s="1"/>
  <c r="I150" i="4"/>
  <c r="I178" i="4"/>
  <c r="I187" i="4"/>
  <c r="I204" i="4" s="1"/>
  <c r="L96" i="4"/>
  <c r="L91" i="4"/>
  <c r="L89" i="4"/>
  <c r="L88" i="4"/>
  <c r="L86" i="4"/>
  <c r="K97" i="4"/>
  <c r="K93" i="4"/>
</calcChain>
</file>

<file path=xl/sharedStrings.xml><?xml version="1.0" encoding="utf-8"?>
<sst xmlns="http://schemas.openxmlformats.org/spreadsheetml/2006/main" count="530" uniqueCount="263">
  <si>
    <t>HP =</t>
  </si>
  <si>
    <t>Input</t>
  </si>
  <si>
    <t>Calculations</t>
  </si>
  <si>
    <t>rpm</t>
  </si>
  <si>
    <t>Chain pitch,  P =</t>
  </si>
  <si>
    <t>Constant for chain numbers: 40 to 240,  K =</t>
  </si>
  <si>
    <t>hp</t>
  </si>
  <si>
    <t>Link Plate Fatigue Limited Strength</t>
  </si>
  <si>
    <t>Roller Bushing Impact Limited Strength</t>
  </si>
  <si>
    <t>=</t>
  </si>
  <si>
    <t>A</t>
  </si>
  <si>
    <t>B</t>
  </si>
  <si>
    <t>C</t>
  </si>
  <si>
    <t>D</t>
  </si>
  <si>
    <t>E</t>
  </si>
  <si>
    <t>Chain No.</t>
  </si>
  <si>
    <t>Ultimate    Strength lbs</t>
  </si>
  <si>
    <t>Weight  lbs/ft</t>
  </si>
  <si>
    <t>F</t>
  </si>
  <si>
    <t>Pitch  in</t>
  </si>
  <si>
    <t>1/2</t>
  </si>
  <si>
    <t>5/8</t>
  </si>
  <si>
    <t>3/4</t>
  </si>
  <si>
    <t>1/4</t>
  </si>
  <si>
    <t>3/8</t>
  </si>
  <si>
    <t>Limiting Speed ft/min</t>
  </si>
  <si>
    <t xml:space="preserve"> </t>
  </si>
  <si>
    <t>Smaller sprocket revolutions per minute,  n =</t>
  </si>
  <si>
    <t>Smaller sprocket number of teeth,  T =</t>
  </si>
  <si>
    <t>.004 * T^1.08 * n^0.9 * P^(3 - 0.07P)</t>
  </si>
  <si>
    <t>K * P^0.8 * ( ( 100* T ) / n )^1.5</t>
  </si>
  <si>
    <t>Driver sprocket teeth / Driven sprocket teeth, r  =</t>
  </si>
  <si>
    <t>r * Ts</t>
  </si>
  <si>
    <t>P / Sin (A)</t>
  </si>
  <si>
    <t>180 / Ts</t>
  </si>
  <si>
    <t>deg</t>
  </si>
  <si>
    <t>teeth</t>
  </si>
  <si>
    <t>in</t>
  </si>
  <si>
    <t xml:space="preserve">  Driver sprocket angle, A =</t>
  </si>
  <si>
    <t>Driver sprocket number of teeth,  Ts =</t>
  </si>
  <si>
    <t>Driver sprocket revolutions per minute,  n =</t>
  </si>
  <si>
    <t>-</t>
  </si>
  <si>
    <t>Sprocket rotational speed,  N =</t>
  </si>
  <si>
    <t>Sprocket Pitch Diameter,  PD =</t>
  </si>
  <si>
    <t>revs/min</t>
  </si>
  <si>
    <t>Pi =</t>
  </si>
  <si>
    <t xml:space="preserve">Pi x PD x N / 12 </t>
  </si>
  <si>
    <t>ft/min</t>
  </si>
  <si>
    <t>Distance, drive to driven sprocket centers,  L =</t>
  </si>
  <si>
    <t>Number of teeth in the large sprocket,  T =</t>
  </si>
  <si>
    <t>Number of teeth in the small sprocket,  t =</t>
  </si>
  <si>
    <t xml:space="preserve"> Chain length in number of pitches,  NP =</t>
  </si>
  <si>
    <t>Chain Pitch,  P =</t>
  </si>
  <si>
    <t>L / P</t>
  </si>
  <si>
    <t>pitches</t>
  </si>
  <si>
    <t>Sprocket center distance in chain pitches,  C =</t>
  </si>
  <si>
    <t>2C + (T + t) / 2 + 0.1013 x (T – t)^2 / (4C)</t>
  </si>
  <si>
    <t>Number of Strands,  s =</t>
  </si>
  <si>
    <t>Connected Motor power,  HP =</t>
  </si>
  <si>
    <t>Chain design horse power,  HPd =</t>
  </si>
  <si>
    <t>Service Factors</t>
  </si>
  <si>
    <t>Uniform Load</t>
  </si>
  <si>
    <t>Moderate Shock Load</t>
  </si>
  <si>
    <t>Heavy Shock Load</t>
  </si>
  <si>
    <t>Electric</t>
  </si>
  <si>
    <t>Motor</t>
  </si>
  <si>
    <t>Engine</t>
  </si>
  <si>
    <t>Gas</t>
  </si>
  <si>
    <t>Strand factor, SF =</t>
  </si>
  <si>
    <t>HP x SF</t>
  </si>
  <si>
    <t>Number of strands of chain, s =</t>
  </si>
  <si>
    <t>Strand Factor, SF =</t>
  </si>
  <si>
    <t xml:space="preserve">Minimum drive to driven sprocket centers,  L = </t>
  </si>
  <si>
    <t>Service factor from table above,  F =</t>
  </si>
  <si>
    <t>HP x F</t>
  </si>
  <si>
    <t>CHAIN DRIVE POWER</t>
  </si>
  <si>
    <t>Driver sprocket pitch circle diameter, D =</t>
  </si>
  <si>
    <t>K</t>
  </si>
  <si>
    <t>40 to 240</t>
  </si>
  <si>
    <t>25 &amp; 35</t>
  </si>
  <si>
    <t>Chain Constant K</t>
  </si>
  <si>
    <t>Step-1  Sprocket Pitch Circle Diameter</t>
  </si>
  <si>
    <t>Step-2  Minimum Drive to Driven Sprocket Centers</t>
  </si>
  <si>
    <t>Step-3 Chain Power Rating</t>
  </si>
  <si>
    <t>Step-4 Chain Service Design Power</t>
  </si>
  <si>
    <t>Step-6  Equation for Chain Speed</t>
  </si>
  <si>
    <t xml:space="preserve">Step-8  Chain Length </t>
  </si>
  <si>
    <t>Step-7  Chain Speed VS Lubrication</t>
  </si>
  <si>
    <t>Chain speed,  S =</t>
  </si>
  <si>
    <t>Chain speed from above, S =</t>
  </si>
  <si>
    <t>Lubrication type, see Lubrication above. =</t>
  </si>
  <si>
    <t>Number of strands of chain,  N =</t>
  </si>
  <si>
    <t>ft</t>
  </si>
  <si>
    <t>Chain number =</t>
  </si>
  <si>
    <t>Sprocket horizontal center distance, H =</t>
  </si>
  <si>
    <t>Chain weight per foot,  C =</t>
  </si>
  <si>
    <t>Material conveyed weight per foot,  W =</t>
  </si>
  <si>
    <t>lbs</t>
  </si>
  <si>
    <t>Calculation</t>
  </si>
  <si>
    <t>Single chain pull, P =</t>
  </si>
  <si>
    <t>Coefficient of friction, f =</t>
  </si>
  <si>
    <t>Sprocket vertical center distance, V =</t>
  </si>
  <si>
    <t>Conveyor flight width,  X =</t>
  </si>
  <si>
    <t>Bulk material density,  d =</t>
  </si>
  <si>
    <t>Bulk material name =</t>
  </si>
  <si>
    <t>lb/cu ft</t>
  </si>
  <si>
    <t>Volume capacity,  V =</t>
  </si>
  <si>
    <t>cu ft/hr</t>
  </si>
  <si>
    <t>Weight capacity,  W =</t>
  </si>
  <si>
    <t>V x d</t>
  </si>
  <si>
    <t>lbs/hr</t>
  </si>
  <si>
    <t>tons/hr</t>
  </si>
  <si>
    <t>Step-5  Multi-strand Chain Power</t>
  </si>
  <si>
    <t>Multi-strand chain design horse power,  HPm =</t>
  </si>
  <si>
    <t>in. from standard chain chart below.</t>
  </si>
  <si>
    <t>ANSI chain pitch,  P =</t>
  </si>
  <si>
    <t>Drive Shaft Design</t>
  </si>
  <si>
    <t xml:space="preserve">Input </t>
  </si>
  <si>
    <t>Motor Power,  HP =</t>
  </si>
  <si>
    <t>Shaft speed,  N =</t>
  </si>
  <si>
    <t>Torque shock &amp; fatigue factor,  Kt =</t>
  </si>
  <si>
    <t>Shaft diameter,  D =</t>
  </si>
  <si>
    <t xml:space="preserve">in </t>
  </si>
  <si>
    <t>Shaft length,  L =</t>
  </si>
  <si>
    <t>Material shear modulus,  G =</t>
  </si>
  <si>
    <t>psi</t>
  </si>
  <si>
    <t>Applied motor shaft torque,  Ta =</t>
  </si>
  <si>
    <t>12*33000*HP / (2*π*N)</t>
  </si>
  <si>
    <t xml:space="preserve"> =</t>
  </si>
  <si>
    <t>in-lbf</t>
  </si>
  <si>
    <t>Section polar moment of inertia,  J =</t>
  </si>
  <si>
    <t>π*D^4 / 32</t>
  </si>
  <si>
    <t>J =</t>
  </si>
  <si>
    <t>in^4</t>
  </si>
  <si>
    <t>Answer: Design Torque,  Td =</t>
  </si>
  <si>
    <t>Kt*Ta</t>
  </si>
  <si>
    <t>Shear stress for shafts,  St =</t>
  </si>
  <si>
    <t>Td*D / (2*J)</t>
  </si>
  <si>
    <t>lbf/in^2</t>
  </si>
  <si>
    <t>Shaft torsion deflection angle,  a =</t>
  </si>
  <si>
    <t>Td*L / (J*G)</t>
  </si>
  <si>
    <t>a =</t>
  </si>
  <si>
    <t>radians</t>
  </si>
  <si>
    <t>degrees</t>
  </si>
  <si>
    <t>Driven sprocket pitch circle diameter, D =</t>
  </si>
  <si>
    <t xml:space="preserve">  Driven sprocket angle, B =</t>
  </si>
  <si>
    <t>P / Sin (B)</t>
  </si>
  <si>
    <t>D + (d / 2)</t>
  </si>
  <si>
    <t xml:space="preserve"> Chain rated horse power,  HP =</t>
  </si>
  <si>
    <t xml:space="preserve"> Chain length in inches,  CL =</t>
  </si>
  <si>
    <t>P x NP</t>
  </si>
  <si>
    <t>( f x H (W + 2C) ) / N</t>
  </si>
  <si>
    <t>( ( f x H (W + 2C) ) + ( V (W + C) )/ N</t>
  </si>
  <si>
    <t>60 x S x (X x Z ) / 144</t>
  </si>
  <si>
    <t>Flat Bottom Drag Chain Conveyor</t>
  </si>
  <si>
    <t>Chain speed, S =</t>
  </si>
  <si>
    <t>Drive efficiency, e =</t>
  </si>
  <si>
    <t>N x P x S / ( e x 33000 )</t>
  </si>
  <si>
    <t>Minimum required conveyor motor power,  HP =</t>
  </si>
  <si>
    <t>X in</t>
  </si>
  <si>
    <t>Conveyor pile height,  Z =</t>
  </si>
  <si>
    <t>Crushed coal 1/8" to 1/2" lumps</t>
  </si>
  <si>
    <t>SPROCKETS</t>
  </si>
  <si>
    <t>CHAIN DRIVE AND CONVEYOR APPLICATIONS</t>
  </si>
  <si>
    <t>See above input data:</t>
  </si>
  <si>
    <t>Sprocket horizontal center distance,  H =</t>
  </si>
  <si>
    <t>Chain ANSI number =</t>
  </si>
  <si>
    <t>Horizontal Conveyor Chain Pull</t>
  </si>
  <si>
    <t>Inclined Conveyor Chain Pull</t>
  </si>
  <si>
    <t>Conveyor length,  H =</t>
  </si>
  <si>
    <t>Conveyor chain speed,  S =</t>
  </si>
  <si>
    <t>ft/min (Not drive chain)</t>
  </si>
  <si>
    <t xml:space="preserve">Drag Chain Conveyor Capacity </t>
  </si>
  <si>
    <t>Motor shaft speed, M =</t>
  </si>
  <si>
    <t>Drive sprocket number of teeth, Td =</t>
  </si>
  <si>
    <t>Driven sprocket number of teeth, TD =</t>
  </si>
  <si>
    <t>conveyor sprocket number of teeth, TC =</t>
  </si>
  <si>
    <t>Drive sprocket speed, N =</t>
  </si>
  <si>
    <t>S / (3.1416 * TC/12)</t>
  </si>
  <si>
    <t>Gearbox Ratio, R =</t>
  </si>
  <si>
    <t>( M * Td ) / ( N * TD )</t>
  </si>
  <si>
    <t>(Driven / Drive) Sprocket Ratio, r =</t>
  </si>
  <si>
    <t>TD / Td</t>
  </si>
  <si>
    <t xml:space="preserve">1. Drag Chain Conveyor Capacity </t>
  </si>
  <si>
    <t>ft/min (Not gear motor drive chain)</t>
  </si>
  <si>
    <t>2. Horizontal Chain Conveyor  Chain Pull</t>
  </si>
  <si>
    <t>Estimated chain and flights weight per foot,  C =</t>
  </si>
  <si>
    <t xml:space="preserve">3. Chain Conveyor Power </t>
  </si>
  <si>
    <t>Pitch</t>
  </si>
  <si>
    <t>ANSI Chain</t>
  </si>
  <si>
    <t>NxPxS / (e x 33000)</t>
  </si>
  <si>
    <t>4. Sprocket Pitch Circle Diameter</t>
  </si>
  <si>
    <t>5. Chain Power Rating</t>
  </si>
  <si>
    <t>6. Chain Service Design Power</t>
  </si>
  <si>
    <t>7. Gearbox Speed Ratio</t>
  </si>
  <si>
    <t>PITCH 5/8 IN AND 3/4 IN ONLY</t>
  </si>
  <si>
    <t>1.35*.004 * T^1.08 * n^0.9 * P^(3 - 0.07P)</t>
  </si>
  <si>
    <t>M275  DRAG CHAIN CONVEYORS SPEADSHEET</t>
  </si>
  <si>
    <t>END OF SECTION</t>
  </si>
  <si>
    <t xml:space="preserve">John Andrew LLC </t>
  </si>
  <si>
    <t>Copyright © 12/8/2022</t>
  </si>
  <si>
    <r>
      <t>Driven sprocket number of teeth,  T</t>
    </r>
    <r>
      <rPr>
        <b/>
        <vertAlign val="subscript"/>
        <sz val="12"/>
        <rFont val="Arial"/>
        <family val="2"/>
      </rPr>
      <t>L</t>
    </r>
    <r>
      <rPr>
        <b/>
        <sz val="12"/>
        <rFont val="Arial"/>
        <family val="2"/>
      </rPr>
      <t xml:space="preserve"> =</t>
    </r>
  </si>
  <si>
    <r>
      <t>180 / T</t>
    </r>
    <r>
      <rPr>
        <b/>
        <vertAlign val="subscript"/>
        <sz val="12"/>
        <rFont val="Arial"/>
        <family val="2"/>
      </rPr>
      <t>L</t>
    </r>
  </si>
  <si>
    <r>
      <t xml:space="preserve">Small sprocket pitch circle diameter, </t>
    </r>
    <r>
      <rPr>
        <b/>
        <sz val="12"/>
        <rFont val="Arial"/>
        <family val="2"/>
      </rPr>
      <t>d =</t>
    </r>
  </si>
  <si>
    <r>
      <t>Driver sprocket teeth / Driven sprocket teeth,</t>
    </r>
    <r>
      <rPr>
        <b/>
        <sz val="12"/>
        <rFont val="Arial"/>
        <family val="2"/>
      </rPr>
      <t xml:space="preserve"> r </t>
    </r>
    <r>
      <rPr>
        <sz val="12"/>
        <rFont val="Arial"/>
        <family val="2"/>
      </rPr>
      <t xml:space="preserve"> =</t>
    </r>
  </si>
  <si>
    <t>SPROCKET CIRCULAR PITCH and CENTER DISTANCE</t>
  </si>
  <si>
    <t>Go to "Math Tools" tab below for more.</t>
  </si>
  <si>
    <t>SPROCKET WITH TAPER-LOCK HUB</t>
  </si>
  <si>
    <t>See "Math Tools" tab below for more.</t>
  </si>
  <si>
    <t>MATH TOOLS</t>
  </si>
  <si>
    <t>Select Format &gt; Unprotect Sheet</t>
  </si>
  <si>
    <t xml:space="preserve">Unlock a worksheet with "Unprotect" </t>
  </si>
  <si>
    <t>Protect Sheet Opens</t>
  </si>
  <si>
    <t>Step-1</t>
  </si>
  <si>
    <t xml:space="preserve">HOME </t>
  </si>
  <si>
    <t>Step-2</t>
  </si>
  <si>
    <t xml:space="preserve">Format </t>
  </si>
  <si>
    <t>Step-3</t>
  </si>
  <si>
    <t>Unprotect Sheet</t>
  </si>
  <si>
    <t>Step-4</t>
  </si>
  <si>
    <t>OK</t>
  </si>
  <si>
    <t xml:space="preserve">Lock a worksheet with "Protect Sheet" </t>
  </si>
  <si>
    <t>Step-5</t>
  </si>
  <si>
    <t>NEW EXCEL</t>
  </si>
  <si>
    <t>OLD EXCEL</t>
  </si>
  <si>
    <t>Step-6</t>
  </si>
  <si>
    <t>Step-7</t>
  </si>
  <si>
    <t>Protect Sheet</t>
  </si>
  <si>
    <t>Check the "Protect Sheet" two boxes right &gt;&gt;</t>
  </si>
  <si>
    <t>Select Unlocked Cells</t>
  </si>
  <si>
    <t>Format Cells</t>
  </si>
  <si>
    <t>Step</t>
  </si>
  <si>
    <t>Select</t>
  </si>
  <si>
    <t>Format</t>
  </si>
  <si>
    <t>Follow Steps</t>
  </si>
  <si>
    <t>Format ells</t>
  </si>
  <si>
    <t xml:space="preserve">GOAL SEEK </t>
  </si>
  <si>
    <t>H =</t>
  </si>
  <si>
    <t>V =</t>
  </si>
  <si>
    <t>llbs</t>
  </si>
  <si>
    <t>Horizontal force, H =</t>
  </si>
  <si>
    <t>TAN(A) =</t>
  </si>
  <si>
    <t>V/H</t>
  </si>
  <si>
    <t>Vertical force, V =</t>
  </si>
  <si>
    <t>number</t>
  </si>
  <si>
    <t>Angle  A =</t>
  </si>
  <si>
    <t>ATAN(V/H)</t>
  </si>
  <si>
    <t>Number</t>
  </si>
  <si>
    <t>Resultant force, R =</t>
  </si>
  <si>
    <t>( H^2 + V^2 )^(1/2)</t>
  </si>
  <si>
    <t>Decimal Places</t>
  </si>
  <si>
    <t>A radians =</t>
  </si>
  <si>
    <t xml:space="preserve">57.3*A </t>
  </si>
  <si>
    <t>Angle, A =</t>
  </si>
  <si>
    <t>57.30 * ATAN(V / H)</t>
  </si>
  <si>
    <t>57.3*A</t>
  </si>
  <si>
    <t>GOAL SEEK method</t>
  </si>
  <si>
    <t>Step-1  Select the green cell C38 containing a formula.</t>
  </si>
  <si>
    <t>Step-2  Select: DATA  &gt; What-If Analysis &gt; Goal Seek</t>
  </si>
  <si>
    <t>Step-3  To value: 14, for example</t>
  </si>
  <si>
    <t>Step-4  Pick cell containing value to be changed by Excel: C34 or C35 &gt; OK</t>
  </si>
  <si>
    <t>Select &gt; OK and "Goal Seek Status'&gt;&gt; will open &gt; OK</t>
  </si>
  <si>
    <t>M275  DRAG CHAIN CONVEYOR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</si>
</sst>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9" formatCode="0.000"/>
    <numFmt numFmtId="170" formatCode="0.0000"/>
    <numFmt numFmtId="171" formatCode="0.0"/>
    <numFmt numFmtId="172" formatCode="0.000000"/>
  </numFmts>
  <fonts count="17" x14ac:knownFonts="1">
    <font>
      <sz val="10"/>
      <name val="Arial"/>
    </font>
    <font>
      <b/>
      <sz val="12"/>
      <color indexed="12"/>
      <name val="Arial"/>
      <family val="2"/>
    </font>
    <font>
      <sz val="10"/>
      <color indexed="10"/>
      <name val="Arial"/>
      <family val="2"/>
    </font>
    <font>
      <sz val="8"/>
      <name val="Arial"/>
      <family val="2"/>
    </font>
    <font>
      <b/>
      <sz val="10"/>
      <color indexed="10"/>
      <name val="Arial"/>
      <family val="2"/>
    </font>
    <font>
      <sz val="12"/>
      <name val="Times New Roman"/>
      <family val="1"/>
    </font>
    <font>
      <sz val="12"/>
      <name val="Arial"/>
      <family val="2"/>
    </font>
    <font>
      <b/>
      <sz val="12"/>
      <name val="Arial"/>
      <family val="2"/>
    </font>
    <font>
      <sz val="10"/>
      <name val="Arial"/>
      <family val="2"/>
    </font>
    <font>
      <sz val="12"/>
      <color indexed="10"/>
      <name val="Arial"/>
      <family val="2"/>
    </font>
    <font>
      <b/>
      <sz val="14"/>
      <name val="Arial"/>
      <family val="2"/>
    </font>
    <font>
      <b/>
      <sz val="16"/>
      <name val="Arial"/>
      <family val="2"/>
    </font>
    <font>
      <b/>
      <sz val="12"/>
      <color theme="1"/>
      <name val="Arial"/>
      <family val="2"/>
    </font>
    <font>
      <sz val="12"/>
      <color theme="1"/>
      <name val="Arial"/>
      <family val="2"/>
    </font>
    <font>
      <b/>
      <sz val="12"/>
      <color indexed="10"/>
      <name val="Arial"/>
      <family val="2"/>
    </font>
    <font>
      <b/>
      <vertAlign val="subscript"/>
      <sz val="12"/>
      <name val="Arial"/>
      <family val="2"/>
    </font>
    <font>
      <b/>
      <sz val="14"/>
      <color theme="1"/>
      <name val="Arial"/>
      <family val="2"/>
    </font>
  </fonts>
  <fills count="7">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indexed="40"/>
        <bgColor indexed="64"/>
      </patternFill>
    </fill>
    <fill>
      <patternFill patternType="solid">
        <fgColor rgb="FFFFC000"/>
        <bgColor indexed="64"/>
      </patternFill>
    </fill>
  </fills>
  <borders count="22">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211">
    <xf numFmtId="0" fontId="0" fillId="0" borderId="0" xfId="0"/>
    <xf numFmtId="0" fontId="1" fillId="0" borderId="0" xfId="0" applyFont="1" applyAlignment="1">
      <alignment horizontal="left"/>
    </xf>
    <xf numFmtId="0" fontId="0" fillId="0" borderId="0" xfId="0" applyBorder="1" applyAlignment="1">
      <alignment horizontal="right"/>
    </xf>
    <xf numFmtId="0" fontId="1" fillId="0" borderId="0" xfId="0" applyFont="1" applyBorder="1" applyAlignment="1">
      <alignment horizontal="left"/>
    </xf>
    <xf numFmtId="0" fontId="0" fillId="0" borderId="0" xfId="0" applyBorder="1"/>
    <xf numFmtId="0" fontId="0" fillId="0" borderId="0" xfId="0" applyBorder="1" applyAlignment="1">
      <alignment horizontal="left"/>
    </xf>
    <xf numFmtId="0" fontId="2" fillId="0" borderId="0" xfId="0" applyFont="1" applyBorder="1" applyAlignment="1">
      <alignment horizontal="left"/>
    </xf>
    <xf numFmtId="0" fontId="0" fillId="0" borderId="0" xfId="0" quotePrefix="1" applyBorder="1"/>
    <xf numFmtId="0" fontId="5" fillId="0" borderId="0" xfId="0" applyFont="1" applyBorder="1" applyAlignment="1">
      <alignment horizontal="center" vertical="top" wrapText="1"/>
    </xf>
    <xf numFmtId="0" fontId="0" fillId="0" borderId="0" xfId="0" applyBorder="1" applyAlignment="1">
      <alignment vertical="top" wrapText="1"/>
    </xf>
    <xf numFmtId="0" fontId="5" fillId="0" borderId="0" xfId="0" applyFont="1" applyBorder="1" applyAlignment="1">
      <alignment vertical="top" wrapText="1"/>
    </xf>
    <xf numFmtId="16" fontId="5" fillId="0" borderId="0" xfId="0" applyNumberFormat="1" applyFont="1" applyBorder="1" applyAlignment="1">
      <alignment vertical="top" wrapText="1"/>
    </xf>
    <xf numFmtId="0" fontId="4" fillId="0" borderId="0" xfId="0" applyFont="1" applyBorder="1" applyAlignment="1">
      <alignment horizontal="center"/>
    </xf>
    <xf numFmtId="0" fontId="0" fillId="0" borderId="0" xfId="0" quotePrefix="1" applyBorder="1" applyAlignment="1">
      <alignment horizontal="right"/>
    </xf>
    <xf numFmtId="2" fontId="0" fillId="0" borderId="0" xfId="0" applyNumberFormat="1" applyBorder="1" applyAlignment="1">
      <alignment horizontal="left"/>
    </xf>
    <xf numFmtId="0" fontId="6" fillId="0" borderId="0" xfId="0" applyFont="1" applyBorder="1" applyAlignment="1">
      <alignment vertical="top" wrapText="1"/>
    </xf>
    <xf numFmtId="0" fontId="7" fillId="0" borderId="0" xfId="0" applyFont="1" applyAlignment="1">
      <alignment horizontal="left"/>
    </xf>
    <xf numFmtId="0" fontId="7" fillId="0" borderId="0" xfId="0" applyFont="1"/>
    <xf numFmtId="0" fontId="7" fillId="0" borderId="16" xfId="0" applyFont="1" applyBorder="1" applyAlignment="1">
      <alignment horizontal="right"/>
    </xf>
    <xf numFmtId="0" fontId="0" fillId="0" borderId="0" xfId="0" applyProtection="1">
      <protection locked="0"/>
    </xf>
    <xf numFmtId="0" fontId="7" fillId="0" borderId="0" xfId="0" applyFont="1" applyProtection="1">
      <protection locked="0"/>
    </xf>
    <xf numFmtId="0" fontId="1" fillId="0" borderId="0" xfId="0" applyFont="1"/>
    <xf numFmtId="0" fontId="8" fillId="0" borderId="0" xfId="0" applyFont="1"/>
    <xf numFmtId="0" fontId="1" fillId="0" borderId="0" xfId="0" applyFont="1" applyAlignment="1" applyProtection="1">
      <alignment horizontal="left"/>
      <protection locked="0"/>
    </xf>
    <xf numFmtId="0" fontId="5" fillId="0" borderId="0" xfId="0" applyFont="1" applyBorder="1" applyAlignment="1">
      <alignment vertical="top" wrapText="1"/>
    </xf>
    <xf numFmtId="0" fontId="5" fillId="0" borderId="0" xfId="0" applyFont="1" applyBorder="1" applyAlignment="1">
      <alignment horizontal="center" vertical="top" wrapText="1"/>
    </xf>
    <xf numFmtId="0" fontId="6" fillId="0" borderId="0" xfId="0" applyFont="1"/>
    <xf numFmtId="15" fontId="6" fillId="0" borderId="0" xfId="0" applyNumberFormat="1" applyFont="1"/>
    <xf numFmtId="0" fontId="6" fillId="0" borderId="0" xfId="0" applyFont="1" applyProtection="1">
      <protection locked="0"/>
    </xf>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2" fillId="0" borderId="0" xfId="0" applyFont="1"/>
    <xf numFmtId="0" fontId="13" fillId="0" borderId="0" xfId="0" applyFont="1"/>
    <xf numFmtId="0" fontId="11" fillId="0" borderId="0" xfId="0" applyFont="1"/>
    <xf numFmtId="0" fontId="7" fillId="0" borderId="0" xfId="0" applyFont="1" applyAlignment="1">
      <alignment horizontal="center" wrapText="1"/>
    </xf>
    <xf numFmtId="0" fontId="7" fillId="0" borderId="0" xfId="0" applyFont="1" applyAlignment="1" applyProtection="1">
      <alignment horizontal="center" wrapText="1"/>
      <protection locked="0"/>
    </xf>
    <xf numFmtId="0" fontId="6" fillId="0" borderId="0" xfId="0" applyFont="1" applyAlignment="1">
      <alignment horizontal="center"/>
    </xf>
    <xf numFmtId="0" fontId="6" fillId="0" borderId="0" xfId="0" applyFont="1" applyAlignment="1" applyProtection="1">
      <alignment horizontal="center"/>
      <protection locked="0"/>
    </xf>
    <xf numFmtId="0" fontId="6" fillId="0" borderId="0" xfId="0" applyFont="1" applyAlignment="1">
      <alignment horizontal="right"/>
    </xf>
    <xf numFmtId="0" fontId="14" fillId="0" borderId="0" xfId="0" applyFont="1" applyAlignment="1">
      <alignment horizontal="center"/>
    </xf>
    <xf numFmtId="0" fontId="6" fillId="0" borderId="19" xfId="0" applyFont="1" applyBorder="1" applyAlignment="1" applyProtection="1">
      <alignment horizontal="left"/>
      <protection locked="0"/>
    </xf>
    <xf numFmtId="0" fontId="6" fillId="0" borderId="20" xfId="0" applyFont="1" applyBorder="1" applyAlignment="1" applyProtection="1">
      <alignment horizontal="left"/>
      <protection locked="0"/>
    </xf>
    <xf numFmtId="0" fontId="6" fillId="0" borderId="21" xfId="0" applyFont="1" applyBorder="1" applyAlignment="1" applyProtection="1">
      <alignment horizontal="left"/>
      <protection locked="0"/>
    </xf>
    <xf numFmtId="0" fontId="14" fillId="0" borderId="0" xfId="0" applyFont="1" applyAlignment="1">
      <alignment horizontal="left"/>
    </xf>
    <xf numFmtId="0" fontId="7" fillId="0" borderId="0" xfId="0" applyFont="1" applyAlignment="1">
      <alignment horizontal="right"/>
    </xf>
    <xf numFmtId="0" fontId="7" fillId="0" borderId="0" xfId="0" quotePrefix="1" applyFont="1" applyAlignment="1">
      <alignment horizontal="right"/>
    </xf>
    <xf numFmtId="169" fontId="7" fillId="0" borderId="0" xfId="0" applyNumberFormat="1" applyFont="1" applyAlignment="1">
      <alignment horizontal="left"/>
    </xf>
    <xf numFmtId="0" fontId="7" fillId="0" borderId="0" xfId="0" applyFont="1" applyBorder="1" applyAlignment="1">
      <alignment horizontal="left"/>
    </xf>
    <xf numFmtId="169" fontId="6" fillId="0" borderId="0" xfId="0" applyNumberFormat="1" applyFont="1" applyBorder="1" applyAlignment="1" applyProtection="1">
      <alignment horizontal="center"/>
      <protection locked="0"/>
    </xf>
    <xf numFmtId="0" fontId="7" fillId="0" borderId="8"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6" fillId="0" borderId="9" xfId="0" applyFont="1" applyBorder="1" applyAlignment="1">
      <alignment horizontal="center"/>
    </xf>
    <xf numFmtId="0" fontId="6" fillId="0" borderId="2" xfId="0" quotePrefix="1" applyFont="1" applyBorder="1" applyAlignment="1">
      <alignment horizontal="center"/>
    </xf>
    <xf numFmtId="0" fontId="6" fillId="0" borderId="2" xfId="0" applyFont="1" applyBorder="1" applyAlignment="1">
      <alignment horizontal="center"/>
    </xf>
    <xf numFmtId="169" fontId="6" fillId="0" borderId="2" xfId="0" applyNumberFormat="1" applyFont="1" applyBorder="1" applyAlignment="1">
      <alignment horizontal="center"/>
    </xf>
    <xf numFmtId="169" fontId="6" fillId="0" borderId="5" xfId="0" applyNumberFormat="1" applyFont="1" applyBorder="1" applyAlignment="1">
      <alignment horizontal="center"/>
    </xf>
    <xf numFmtId="0" fontId="6" fillId="0" borderId="10" xfId="0" applyFont="1" applyBorder="1" applyAlignment="1">
      <alignment horizontal="center"/>
    </xf>
    <xf numFmtId="16" fontId="6" fillId="0" borderId="0" xfId="0" quotePrefix="1" applyNumberFormat="1" applyFont="1" applyBorder="1" applyAlignment="1">
      <alignment horizontal="center"/>
    </xf>
    <xf numFmtId="0" fontId="6" fillId="0" borderId="0" xfId="0" applyFont="1" applyBorder="1" applyAlignment="1">
      <alignment horizontal="center"/>
    </xf>
    <xf numFmtId="169" fontId="6" fillId="0" borderId="0" xfId="0" applyNumberFormat="1" applyFont="1" applyBorder="1" applyAlignment="1">
      <alignment horizontal="center"/>
    </xf>
    <xf numFmtId="169" fontId="6" fillId="0" borderId="6" xfId="0" applyNumberFormat="1" applyFont="1" applyBorder="1" applyAlignment="1">
      <alignment horizontal="center"/>
    </xf>
    <xf numFmtId="0" fontId="6" fillId="0" borderId="11" xfId="0" applyFont="1" applyBorder="1" applyAlignment="1">
      <alignment horizontal="center"/>
    </xf>
    <xf numFmtId="0" fontId="6" fillId="0" borderId="3" xfId="0" quotePrefix="1" applyFont="1" applyBorder="1" applyAlignment="1">
      <alignment horizontal="center"/>
    </xf>
    <xf numFmtId="0" fontId="6" fillId="0" borderId="3" xfId="0" applyFont="1" applyBorder="1" applyAlignment="1">
      <alignment horizontal="center"/>
    </xf>
    <xf numFmtId="169" fontId="6" fillId="0" borderId="3" xfId="0" applyNumberFormat="1" applyFont="1" applyBorder="1" applyAlignment="1">
      <alignment horizontal="center"/>
    </xf>
    <xf numFmtId="169" fontId="6" fillId="0" borderId="7" xfId="0" applyNumberFormat="1" applyFont="1" applyBorder="1" applyAlignment="1">
      <alignment horizontal="center"/>
    </xf>
    <xf numFmtId="2" fontId="6" fillId="0" borderId="2" xfId="0" applyNumberFormat="1" applyFont="1" applyBorder="1" applyAlignment="1">
      <alignment horizontal="center"/>
    </xf>
    <xf numFmtId="0" fontId="6" fillId="0" borderId="0" xfId="0" quotePrefix="1" applyFont="1" applyBorder="1" applyAlignment="1">
      <alignment horizontal="center"/>
    </xf>
    <xf numFmtId="2" fontId="6" fillId="0" borderId="0" xfId="0" applyNumberFormat="1" applyFont="1" applyBorder="1" applyAlignment="1">
      <alignment horizontal="center"/>
    </xf>
    <xf numFmtId="2" fontId="6" fillId="0" borderId="3" xfId="0" applyNumberFormat="1" applyFont="1" applyBorder="1" applyAlignment="1">
      <alignment horizontal="center"/>
    </xf>
    <xf numFmtId="12" fontId="6" fillId="0" borderId="0" xfId="0" quotePrefix="1" applyNumberFormat="1" applyFont="1" applyBorder="1" applyAlignment="1">
      <alignment horizontal="center"/>
    </xf>
    <xf numFmtId="12" fontId="6" fillId="0" borderId="3" xfId="0" applyNumberFormat="1" applyFont="1" applyBorder="1" applyAlignment="1">
      <alignment horizontal="center"/>
    </xf>
    <xf numFmtId="12" fontId="6" fillId="0" borderId="2" xfId="0" applyNumberFormat="1" applyFont="1" applyBorder="1" applyAlignment="1">
      <alignment horizontal="center"/>
    </xf>
    <xf numFmtId="0" fontId="6" fillId="0" borderId="8" xfId="0" applyFont="1" applyBorder="1" applyAlignment="1">
      <alignment horizontal="center"/>
    </xf>
    <xf numFmtId="12" fontId="6" fillId="0" borderId="1" xfId="0" applyNumberFormat="1" applyFont="1" applyBorder="1" applyAlignment="1">
      <alignment horizontal="center"/>
    </xf>
    <xf numFmtId="0" fontId="6" fillId="0" borderId="1" xfId="0" applyFont="1" applyBorder="1" applyAlignment="1">
      <alignment horizontal="center"/>
    </xf>
    <xf numFmtId="169" fontId="6" fillId="0" borderId="1" xfId="0" applyNumberFormat="1" applyFont="1" applyBorder="1" applyAlignment="1">
      <alignment horizontal="center"/>
    </xf>
    <xf numFmtId="169" fontId="6" fillId="0" borderId="4" xfId="0" applyNumberFormat="1" applyFont="1" applyBorder="1" applyAlignment="1">
      <alignment horizontal="center"/>
    </xf>
    <xf numFmtId="0" fontId="6" fillId="0" borderId="0" xfId="0" quotePrefix="1" applyFont="1"/>
    <xf numFmtId="0" fontId="6" fillId="0" borderId="12" xfId="0" applyFont="1" applyBorder="1"/>
    <xf numFmtId="0" fontId="7" fillId="0" borderId="1" xfId="0" applyFont="1" applyBorder="1" applyAlignment="1">
      <alignment horizontal="right"/>
    </xf>
    <xf numFmtId="0" fontId="7" fillId="0" borderId="14" xfId="0" applyFont="1" applyBorder="1" applyAlignment="1">
      <alignment horizontal="center"/>
    </xf>
    <xf numFmtId="0" fontId="6" fillId="0" borderId="1" xfId="0" applyFont="1" applyBorder="1" applyAlignment="1">
      <alignment horizontal="right"/>
    </xf>
    <xf numFmtId="1" fontId="6" fillId="0" borderId="14" xfId="0" applyNumberFormat="1" applyFont="1" applyFill="1" applyBorder="1" applyAlignment="1">
      <alignment horizontal="center"/>
    </xf>
    <xf numFmtId="169" fontId="6" fillId="0" borderId="20" xfId="0" applyNumberFormat="1" applyFont="1" applyBorder="1" applyAlignment="1">
      <alignment horizontal="left"/>
    </xf>
    <xf numFmtId="0" fontId="6" fillId="0" borderId="1" xfId="0" applyFont="1" applyBorder="1"/>
    <xf numFmtId="0" fontId="6" fillId="0" borderId="14" xfId="0" applyFont="1" applyBorder="1" applyAlignment="1">
      <alignment horizontal="center"/>
    </xf>
    <xf numFmtId="2" fontId="7" fillId="0" borderId="0" xfId="0" applyNumberFormat="1" applyFont="1" applyAlignment="1">
      <alignment horizontal="left"/>
    </xf>
    <xf numFmtId="0" fontId="6" fillId="0" borderId="15" xfId="0" applyFont="1" applyBorder="1"/>
    <xf numFmtId="0" fontId="6" fillId="0" borderId="2" xfId="0" applyFont="1" applyBorder="1"/>
    <xf numFmtId="0" fontId="7" fillId="0" borderId="19" xfId="0" applyFont="1" applyBorder="1" applyAlignment="1">
      <alignment horizontal="center"/>
    </xf>
    <xf numFmtId="0" fontId="6" fillId="0" borderId="17" xfId="0" applyFont="1" applyBorder="1"/>
    <xf numFmtId="0" fontId="6" fillId="0" borderId="3" xfId="0" applyFont="1" applyBorder="1"/>
    <xf numFmtId="0" fontId="6" fillId="0" borderId="18" xfId="0" applyFont="1" applyBorder="1"/>
    <xf numFmtId="0" fontId="7" fillId="0" borderId="20" xfId="0" applyFont="1" applyBorder="1" applyAlignment="1">
      <alignment horizontal="center"/>
    </xf>
    <xf numFmtId="0" fontId="7" fillId="0" borderId="21" xfId="0" applyFont="1" applyBorder="1" applyAlignment="1">
      <alignment horizontal="center"/>
    </xf>
    <xf numFmtId="0" fontId="7" fillId="0" borderId="2" xfId="0" applyFont="1" applyBorder="1" applyAlignment="1">
      <alignment horizontal="right"/>
    </xf>
    <xf numFmtId="0" fontId="7" fillId="0" borderId="16" xfId="0" applyFont="1" applyBorder="1" applyAlignment="1">
      <alignment horizontal="center"/>
    </xf>
    <xf numFmtId="0" fontId="7" fillId="0" borderId="13" xfId="0" applyFont="1" applyBorder="1" applyAlignment="1">
      <alignment horizontal="center"/>
    </xf>
    <xf numFmtId="0" fontId="7" fillId="0" borderId="3" xfId="0" applyFont="1" applyBorder="1" applyAlignment="1">
      <alignment horizontal="right"/>
    </xf>
    <xf numFmtId="0" fontId="7" fillId="0" borderId="18" xfId="0" applyFont="1" applyBorder="1" applyAlignment="1">
      <alignment horizontal="center"/>
    </xf>
    <xf numFmtId="171" fontId="7" fillId="0" borderId="0" xfId="0" applyNumberFormat="1" applyFont="1" applyAlignment="1">
      <alignment horizontal="left"/>
    </xf>
    <xf numFmtId="0" fontId="6" fillId="0" borderId="0" xfId="0" applyFont="1" applyAlignment="1">
      <alignment horizontal="left"/>
    </xf>
    <xf numFmtId="0" fontId="6" fillId="0" borderId="13" xfId="0" applyFont="1" applyBorder="1" applyAlignment="1">
      <alignment horizontal="right"/>
    </xf>
    <xf numFmtId="0" fontId="6" fillId="0" borderId="12" xfId="0" applyFont="1" applyBorder="1" applyAlignment="1">
      <alignment horizontal="center"/>
    </xf>
    <xf numFmtId="0" fontId="6" fillId="0" borderId="13" xfId="0" applyFont="1" applyBorder="1" applyAlignment="1">
      <alignment horizontal="center"/>
    </xf>
    <xf numFmtId="0" fontId="6" fillId="0" borderId="18" xfId="0" applyFont="1" applyBorder="1" applyAlignment="1">
      <alignment horizontal="right"/>
    </xf>
    <xf numFmtId="171" fontId="6" fillId="0" borderId="12" xfId="0" applyNumberFormat="1" applyFont="1" applyBorder="1" applyAlignment="1">
      <alignment horizontal="center"/>
    </xf>
    <xf numFmtId="171" fontId="6" fillId="0" borderId="14" xfId="0" applyNumberFormat="1" applyFont="1" applyBorder="1" applyAlignment="1">
      <alignment horizontal="center"/>
    </xf>
    <xf numFmtId="171" fontId="6" fillId="0" borderId="1" xfId="0" applyNumberFormat="1" applyFont="1" applyBorder="1" applyAlignment="1">
      <alignment horizontal="center"/>
    </xf>
    <xf numFmtId="171" fontId="6" fillId="0" borderId="13" xfId="0" applyNumberFormat="1" applyFont="1" applyBorder="1" applyAlignment="1">
      <alignment horizontal="center"/>
    </xf>
    <xf numFmtId="0" fontId="6" fillId="0" borderId="0" xfId="0" applyFont="1" applyBorder="1"/>
    <xf numFmtId="0" fontId="6" fillId="0" borderId="15" xfId="0" applyFont="1" applyBorder="1" applyProtection="1">
      <protection locked="0"/>
    </xf>
    <xf numFmtId="0" fontId="6" fillId="0" borderId="2" xfId="0" applyFont="1" applyBorder="1" applyProtection="1">
      <protection locked="0"/>
    </xf>
    <xf numFmtId="0" fontId="6" fillId="0" borderId="16" xfId="0" applyFont="1" applyBorder="1" applyProtection="1">
      <protection locked="0"/>
    </xf>
    <xf numFmtId="0" fontId="6" fillId="0" borderId="17" xfId="0" applyFont="1" applyBorder="1" applyProtection="1">
      <protection locked="0"/>
    </xf>
    <xf numFmtId="0" fontId="6" fillId="0" borderId="3" xfId="0" applyFont="1" applyBorder="1" applyProtection="1">
      <protection locked="0"/>
    </xf>
    <xf numFmtId="0" fontId="6" fillId="0" borderId="18" xfId="0" applyFont="1" applyBorder="1" applyProtection="1">
      <protection locked="0"/>
    </xf>
    <xf numFmtId="169" fontId="6" fillId="0" borderId="20" xfId="0" applyNumberFormat="1" applyFont="1" applyBorder="1" applyAlignment="1" applyProtection="1">
      <alignment horizontal="left"/>
      <protection locked="0"/>
    </xf>
    <xf numFmtId="0" fontId="6" fillId="0" borderId="0" xfId="0" applyFont="1" applyFill="1" applyBorder="1" applyAlignment="1">
      <alignment horizontal="left"/>
    </xf>
    <xf numFmtId="1" fontId="7" fillId="0" borderId="0" xfId="0" applyNumberFormat="1" applyFont="1" applyAlignment="1">
      <alignment horizontal="left"/>
    </xf>
    <xf numFmtId="0" fontId="10" fillId="0" borderId="0" xfId="0" applyFont="1" applyProtection="1">
      <protection locked="0"/>
    </xf>
    <xf numFmtId="0" fontId="7" fillId="0" borderId="0" xfId="0" applyFont="1" applyBorder="1" applyAlignment="1">
      <alignment horizontal="right"/>
    </xf>
    <xf numFmtId="0" fontId="7" fillId="0" borderId="0" xfId="0" applyFont="1" applyBorder="1" applyAlignment="1">
      <alignment horizontal="center"/>
    </xf>
    <xf numFmtId="0" fontId="7" fillId="0" borderId="19" xfId="0" applyFont="1" applyBorder="1" applyAlignment="1" applyProtection="1">
      <alignment horizontal="center"/>
      <protection locked="0"/>
    </xf>
    <xf numFmtId="0" fontId="7" fillId="0" borderId="21" xfId="0" applyFont="1" applyBorder="1" applyAlignment="1" applyProtection="1">
      <alignment horizontal="center"/>
      <protection locked="0"/>
    </xf>
    <xf numFmtId="0" fontId="7" fillId="0" borderId="16"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18" xfId="0" applyFont="1" applyBorder="1" applyAlignment="1" applyProtection="1">
      <alignment horizontal="center"/>
      <protection locked="0"/>
    </xf>
    <xf numFmtId="0" fontId="10" fillId="0" borderId="0" xfId="0" applyFont="1" applyBorder="1"/>
    <xf numFmtId="0" fontId="10" fillId="0" borderId="0" xfId="0" applyFont="1" applyAlignment="1" applyProtection="1">
      <alignment horizontal="right"/>
      <protection locked="0"/>
    </xf>
    <xf numFmtId="0" fontId="6" fillId="0" borderId="0" xfId="0" quotePrefix="1" applyFont="1" applyAlignment="1">
      <alignment horizontal="right"/>
    </xf>
    <xf numFmtId="1" fontId="7" fillId="2" borderId="14" xfId="0" applyNumberFormat="1"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0" xfId="0" applyFont="1" applyFill="1" applyBorder="1" applyAlignment="1" applyProtection="1">
      <alignment horizontal="left"/>
      <protection locked="0"/>
    </xf>
    <xf numFmtId="9" fontId="6" fillId="0" borderId="21" xfId="0" applyNumberFormat="1" applyFont="1" applyFill="1" applyBorder="1" applyAlignment="1" applyProtection="1">
      <alignment horizontal="left"/>
      <protection locked="0"/>
    </xf>
    <xf numFmtId="171" fontId="7" fillId="2" borderId="14" xfId="0" applyNumberFormat="1" applyFont="1" applyFill="1" applyBorder="1" applyAlignment="1" applyProtection="1">
      <alignment horizontal="left"/>
      <protection locked="0"/>
    </xf>
    <xf numFmtId="0" fontId="6" fillId="0" borderId="0" xfId="0" applyFont="1" applyBorder="1" applyAlignment="1">
      <alignment horizontal="right"/>
    </xf>
    <xf numFmtId="0" fontId="14" fillId="0" borderId="0" xfId="0" applyFont="1" applyBorder="1" applyAlignment="1">
      <alignment horizontal="center"/>
    </xf>
    <xf numFmtId="0" fontId="6" fillId="0" borderId="0" xfId="0" applyFont="1" applyBorder="1" applyAlignment="1">
      <alignment horizontal="left"/>
    </xf>
    <xf numFmtId="0" fontId="7" fillId="0" borderId="0" xfId="0" applyFont="1" applyBorder="1"/>
    <xf numFmtId="1" fontId="7" fillId="0" borderId="0" xfId="0" applyNumberFormat="1" applyFont="1" applyBorder="1" applyAlignment="1">
      <alignment horizontal="left"/>
    </xf>
    <xf numFmtId="0" fontId="6" fillId="0" borderId="0" xfId="0" applyFont="1" applyAlignment="1" applyProtection="1">
      <alignment horizontal="right"/>
      <protection locked="0"/>
    </xf>
    <xf numFmtId="0" fontId="6" fillId="0" borderId="0" xfId="0" applyFont="1" applyAlignment="1" applyProtection="1">
      <alignment horizontal="left"/>
      <protection locked="0"/>
    </xf>
    <xf numFmtId="0" fontId="7" fillId="0" borderId="12" xfId="0" applyFont="1" applyBorder="1" applyProtection="1">
      <protection locked="0"/>
    </xf>
    <xf numFmtId="0" fontId="6" fillId="0" borderId="1" xfId="0" applyFont="1" applyBorder="1" applyProtection="1">
      <protection locked="0"/>
    </xf>
    <xf numFmtId="0" fontId="6" fillId="0" borderId="13" xfId="0" applyFont="1" applyBorder="1" applyProtection="1">
      <protection locked="0"/>
    </xf>
    <xf numFmtId="0" fontId="7" fillId="0" borderId="20" xfId="0" applyFont="1" applyBorder="1" applyAlignment="1" applyProtection="1">
      <alignment horizontal="left"/>
      <protection locked="0"/>
    </xf>
    <xf numFmtId="0" fontId="7" fillId="0" borderId="20" xfId="0" applyFont="1" applyFill="1" applyBorder="1" applyAlignment="1" applyProtection="1">
      <alignment horizontal="left"/>
      <protection locked="0"/>
    </xf>
    <xf numFmtId="1" fontId="7" fillId="0" borderId="21" xfId="0" applyNumberFormat="1" applyFont="1" applyBorder="1" applyAlignment="1" applyProtection="1">
      <alignment horizontal="left"/>
      <protection locked="0"/>
    </xf>
    <xf numFmtId="0" fontId="7" fillId="0" borderId="0" xfId="0" quotePrefix="1" applyFont="1" applyBorder="1" applyAlignment="1">
      <alignment horizontal="right"/>
    </xf>
    <xf numFmtId="0" fontId="7" fillId="0" borderId="0" xfId="0" applyFont="1" applyBorder="1" applyAlignment="1" applyProtection="1">
      <alignment horizontal="center"/>
      <protection locked="0"/>
    </xf>
    <xf numFmtId="171" fontId="6" fillId="0" borderId="0" xfId="0" applyNumberFormat="1" applyFont="1" applyBorder="1" applyAlignment="1" applyProtection="1">
      <alignment horizontal="center"/>
      <protection locked="0"/>
    </xf>
    <xf numFmtId="0" fontId="7" fillId="0" borderId="14" xfId="0" applyFont="1" applyBorder="1" applyProtection="1">
      <protection locked="0"/>
    </xf>
    <xf numFmtId="0" fontId="7" fillId="0" borderId="19" xfId="0" applyFont="1" applyBorder="1" applyAlignment="1" applyProtection="1">
      <alignment horizontal="left"/>
      <protection locked="0"/>
    </xf>
    <xf numFmtId="0" fontId="7" fillId="0" borderId="21" xfId="0" applyFont="1" applyBorder="1" applyAlignment="1" applyProtection="1">
      <alignment horizontal="left"/>
      <protection locked="0"/>
    </xf>
    <xf numFmtId="9" fontId="7" fillId="0" borderId="21" xfId="0" applyNumberFormat="1" applyFont="1" applyBorder="1" applyAlignment="1" applyProtection="1">
      <alignment horizontal="left"/>
      <protection locked="0"/>
    </xf>
    <xf numFmtId="169" fontId="6" fillId="0" borderId="20" xfId="0" applyNumberFormat="1" applyFont="1" applyBorder="1" applyAlignment="1">
      <alignment horizontal="center"/>
    </xf>
    <xf numFmtId="0" fontId="6" fillId="0" borderId="20" xfId="0" applyFont="1" applyBorder="1" applyAlignment="1">
      <alignment horizontal="center"/>
    </xf>
    <xf numFmtId="169" fontId="6" fillId="0" borderId="21" xfId="0" applyNumberFormat="1" applyFont="1" applyBorder="1" applyAlignment="1">
      <alignment horizontal="center"/>
    </xf>
    <xf numFmtId="0" fontId="6" fillId="0" borderId="21" xfId="0" applyFont="1" applyBorder="1" applyAlignment="1">
      <alignment horizontal="center"/>
    </xf>
    <xf numFmtId="2" fontId="6" fillId="0" borderId="0" xfId="0" applyNumberFormat="1" applyFont="1" applyAlignment="1" applyProtection="1">
      <alignment horizontal="left"/>
      <protection locked="0"/>
    </xf>
    <xf numFmtId="0" fontId="6" fillId="0" borderId="0" xfId="0" quotePrefix="1" applyFont="1" applyAlignment="1" applyProtection="1">
      <alignment horizontal="right"/>
      <protection locked="0"/>
    </xf>
    <xf numFmtId="0" fontId="7" fillId="0" borderId="0" xfId="0" applyFont="1" applyAlignment="1" applyProtection="1">
      <alignment horizontal="center"/>
      <protection locked="0"/>
    </xf>
    <xf numFmtId="0" fontId="7" fillId="0" borderId="0" xfId="0" applyFont="1" applyAlignment="1" applyProtection="1">
      <alignment horizontal="right"/>
      <protection locked="0"/>
    </xf>
    <xf numFmtId="2" fontId="7" fillId="2" borderId="14" xfId="0" applyNumberFormat="1" applyFont="1" applyFill="1" applyBorder="1" applyAlignment="1" applyProtection="1">
      <alignment horizontal="left"/>
      <protection locked="0"/>
    </xf>
    <xf numFmtId="0" fontId="7" fillId="0" borderId="0" xfId="0" applyFont="1" applyAlignment="1" applyProtection="1">
      <alignment horizontal="left"/>
      <protection locked="0"/>
    </xf>
    <xf numFmtId="0" fontId="7" fillId="0" borderId="14"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6" fillId="0" borderId="0" xfId="0" applyFont="1" applyBorder="1" applyAlignment="1" applyProtection="1">
      <alignment horizontal="center"/>
      <protection locked="0"/>
    </xf>
    <xf numFmtId="171" fontId="6" fillId="0" borderId="19" xfId="0" applyNumberFormat="1"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7" fillId="0" borderId="0" xfId="0" applyFont="1" applyAlignment="1">
      <alignment horizontal="center"/>
    </xf>
    <xf numFmtId="0" fontId="14" fillId="0" borderId="0" xfId="0" applyFont="1" applyAlignment="1" applyProtection="1">
      <alignment horizontal="center"/>
      <protection locked="0"/>
    </xf>
    <xf numFmtId="169" fontId="6" fillId="0" borderId="20" xfId="0" applyNumberFormat="1" applyFont="1" applyBorder="1" applyAlignment="1" applyProtection="1">
      <alignment horizontal="center"/>
      <protection locked="0"/>
    </xf>
    <xf numFmtId="0" fontId="7" fillId="0" borderId="0" xfId="0" quotePrefix="1" applyFont="1" applyAlignment="1" applyProtection="1">
      <alignment horizontal="right"/>
      <protection locked="0"/>
    </xf>
    <xf numFmtId="2" fontId="7" fillId="0" borderId="0" xfId="0" applyNumberFormat="1" applyFont="1" applyAlignment="1" applyProtection="1">
      <alignment horizontal="center"/>
      <protection locked="0"/>
    </xf>
    <xf numFmtId="169" fontId="7" fillId="0" borderId="0" xfId="0" applyNumberFormat="1" applyFont="1" applyAlignment="1" applyProtection="1">
      <alignment horizontal="center"/>
      <protection locked="0"/>
    </xf>
    <xf numFmtId="1" fontId="7" fillId="0" borderId="0" xfId="0" applyNumberFormat="1" applyFont="1" applyAlignment="1" applyProtection="1">
      <alignment horizontal="center"/>
      <protection locked="0"/>
    </xf>
    <xf numFmtId="1" fontId="14" fillId="0" borderId="0" xfId="0" applyNumberFormat="1" applyFont="1" applyAlignment="1" applyProtection="1">
      <alignment horizontal="center"/>
      <protection locked="0"/>
    </xf>
    <xf numFmtId="170" fontId="7" fillId="0" borderId="0" xfId="0" applyNumberFormat="1" applyFont="1" applyAlignment="1" applyProtection="1">
      <alignment horizontal="center"/>
      <protection locked="0"/>
    </xf>
    <xf numFmtId="1" fontId="7" fillId="0" borderId="14" xfId="0" applyNumberFormat="1" applyFont="1" applyBorder="1" applyAlignment="1" applyProtection="1">
      <alignment horizontal="center"/>
      <protection locked="0"/>
    </xf>
    <xf numFmtId="0" fontId="13" fillId="0" borderId="0" xfId="0" applyFont="1" applyProtection="1">
      <protection locked="0"/>
    </xf>
    <xf numFmtId="0" fontId="12" fillId="0" borderId="0" xfId="0" applyFont="1" applyProtection="1">
      <protection locked="0"/>
    </xf>
    <xf numFmtId="0" fontId="13" fillId="0" borderId="0" xfId="0" applyFont="1" applyAlignment="1" applyProtection="1">
      <alignment horizontal="left"/>
      <protection locked="0"/>
    </xf>
    <xf numFmtId="0" fontId="13" fillId="0" borderId="0" xfId="0" quotePrefix="1" applyFont="1" applyAlignment="1" applyProtection="1">
      <alignment horizontal="right"/>
      <protection locked="0"/>
    </xf>
    <xf numFmtId="172" fontId="7" fillId="0" borderId="0" xfId="0" applyNumberFormat="1" applyFont="1" applyAlignment="1" applyProtection="1">
      <alignment horizontal="center"/>
      <protection locked="0"/>
    </xf>
    <xf numFmtId="2" fontId="7" fillId="0" borderId="0" xfId="0" applyNumberFormat="1" applyFont="1" applyAlignment="1" applyProtection="1">
      <alignment horizontal="left"/>
      <protection locked="0"/>
    </xf>
    <xf numFmtId="0" fontId="13" fillId="0" borderId="0" xfId="0" applyFont="1" applyAlignment="1">
      <alignment horizontal="right"/>
    </xf>
    <xf numFmtId="0" fontId="13" fillId="0" borderId="0" xfId="0" applyFont="1" applyAlignment="1" applyProtection="1">
      <alignment horizontal="right"/>
      <protection locked="0"/>
    </xf>
    <xf numFmtId="2" fontId="7" fillId="4" borderId="0" xfId="0" applyNumberFormat="1" applyFont="1" applyFill="1" applyAlignment="1" applyProtection="1">
      <alignment horizontal="left"/>
      <protection locked="0"/>
    </xf>
    <xf numFmtId="0" fontId="12" fillId="0" borderId="0" xfId="0" applyFont="1" applyAlignment="1" applyProtection="1">
      <alignment horizontal="center"/>
      <protection locked="0"/>
    </xf>
    <xf numFmtId="0" fontId="13" fillId="0" borderId="0" xfId="0" applyFont="1" applyAlignment="1" applyProtection="1">
      <alignment horizontal="center"/>
      <protection locked="0"/>
    </xf>
    <xf numFmtId="0" fontId="16" fillId="0" borderId="0" xfId="0" applyFont="1" applyProtection="1">
      <protection locked="0"/>
    </xf>
    <xf numFmtId="0" fontId="12" fillId="0" borderId="0" xfId="0" applyFont="1" applyAlignment="1" applyProtection="1">
      <alignment horizontal="right"/>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0" fontId="13" fillId="0" borderId="0" xfId="0" applyFont="1" applyAlignment="1">
      <alignment horizontal="left"/>
    </xf>
    <xf numFmtId="2" fontId="7" fillId="5" borderId="14" xfId="0" applyNumberFormat="1" applyFont="1" applyFill="1" applyBorder="1" applyAlignment="1" applyProtection="1">
      <alignment horizontal="left"/>
      <protection locked="0"/>
    </xf>
    <xf numFmtId="0" fontId="12" fillId="0" borderId="0" xfId="0" applyFont="1" applyAlignment="1">
      <alignment horizontal="right"/>
    </xf>
    <xf numFmtId="0" fontId="12" fillId="0" borderId="0" xfId="0" applyFont="1" applyAlignment="1">
      <alignment horizontal="left"/>
    </xf>
    <xf numFmtId="170" fontId="12" fillId="0" borderId="0" xfId="0" applyNumberFormat="1" applyFont="1" applyAlignment="1" applyProtection="1">
      <alignment horizontal="left"/>
      <protection locked="0"/>
    </xf>
    <xf numFmtId="170" fontId="12" fillId="0" borderId="0" xfId="0" applyNumberFormat="1" applyFont="1" applyAlignment="1">
      <alignment horizontal="left"/>
    </xf>
    <xf numFmtId="171" fontId="7" fillId="3" borderId="14" xfId="0" applyNumberFormat="1" applyFont="1" applyFill="1" applyBorder="1" applyAlignment="1" applyProtection="1">
      <alignment horizontal="left"/>
      <protection locked="0"/>
    </xf>
    <xf numFmtId="2" fontId="12" fillId="0" borderId="0" xfId="0" applyNumberFormat="1" applyFont="1" applyAlignment="1">
      <alignment horizontal="left"/>
    </xf>
    <xf numFmtId="2" fontId="7" fillId="6" borderId="14" xfId="0" applyNumberFormat="1" applyFont="1" applyFill="1" applyBorder="1" applyAlignment="1" applyProtection="1">
      <alignment horizontal="left"/>
      <protection locked="0"/>
    </xf>
    <xf numFmtId="0" fontId="13" fillId="4" borderId="0" xfId="0" applyFont="1" applyFill="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22.jpeg"/><Relationship Id="rId18" Type="http://schemas.openxmlformats.org/officeDocument/2006/relationships/image" Target="../media/image25.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1.jpeg"/><Relationship Id="rId17" Type="http://schemas.openxmlformats.org/officeDocument/2006/relationships/image" Target="../media/image2.jpeg"/><Relationship Id="rId2" Type="http://schemas.openxmlformats.org/officeDocument/2006/relationships/image" Target="../media/image13.jpeg"/><Relationship Id="rId16" Type="http://schemas.openxmlformats.org/officeDocument/2006/relationships/image" Target="../media/image6.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0.jpeg"/><Relationship Id="rId5" Type="http://schemas.openxmlformats.org/officeDocument/2006/relationships/image" Target="../media/image16.jpeg"/><Relationship Id="rId15" Type="http://schemas.openxmlformats.org/officeDocument/2006/relationships/image" Target="../media/image24.jpeg"/><Relationship Id="rId10" Type="http://schemas.openxmlformats.org/officeDocument/2006/relationships/image" Target="../media/image19.jpeg"/><Relationship Id="rId4" Type="http://schemas.openxmlformats.org/officeDocument/2006/relationships/image" Target="../media/image15.jpeg"/><Relationship Id="rId9" Type="http://schemas.openxmlformats.org/officeDocument/2006/relationships/image" Target="../media/image5.jpeg"/><Relationship Id="rId14"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38.jpeg"/><Relationship Id="rId3" Type="http://schemas.openxmlformats.org/officeDocument/2006/relationships/image" Target="../media/image28.jpeg"/><Relationship Id="rId7" Type="http://schemas.openxmlformats.org/officeDocument/2006/relationships/image" Target="../media/image32.jpeg"/><Relationship Id="rId12" Type="http://schemas.openxmlformats.org/officeDocument/2006/relationships/image" Target="../media/image37.jpe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1.jpeg"/><Relationship Id="rId11" Type="http://schemas.openxmlformats.org/officeDocument/2006/relationships/image" Target="../media/image36.jpeg"/><Relationship Id="rId5" Type="http://schemas.openxmlformats.org/officeDocument/2006/relationships/image" Target="../media/image30.jpeg"/><Relationship Id="rId15" Type="http://schemas.openxmlformats.org/officeDocument/2006/relationships/image" Target="../media/image40.jpeg"/><Relationship Id="rId10" Type="http://schemas.openxmlformats.org/officeDocument/2006/relationships/image" Target="../media/image35.jpeg"/><Relationship Id="rId4" Type="http://schemas.openxmlformats.org/officeDocument/2006/relationships/image" Target="../media/image29.jpeg"/><Relationship Id="rId9" Type="http://schemas.openxmlformats.org/officeDocument/2006/relationships/image" Target="../media/image34.jpeg"/><Relationship Id="rId1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3.jpg"/><Relationship Id="rId7" Type="http://schemas.openxmlformats.org/officeDocument/2006/relationships/image" Target="../media/image47.jpg"/><Relationship Id="rId2" Type="http://schemas.openxmlformats.org/officeDocument/2006/relationships/image" Target="../media/image42.jpg"/><Relationship Id="rId1" Type="http://schemas.openxmlformats.org/officeDocument/2006/relationships/image" Target="../media/image41.tif"/><Relationship Id="rId6" Type="http://schemas.openxmlformats.org/officeDocument/2006/relationships/image" Target="../media/image46.jpg"/><Relationship Id="rId5" Type="http://schemas.openxmlformats.org/officeDocument/2006/relationships/image" Target="../media/image45.tif"/><Relationship Id="rId4" Type="http://schemas.openxmlformats.org/officeDocument/2006/relationships/image" Target="../media/image44.jpg"/></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0</xdr:colOff>
      <xdr:row>24</xdr:row>
      <xdr:rowOff>44450</xdr:rowOff>
    </xdr:to>
    <xdr:sp macro="" textlink="">
      <xdr:nvSpPr>
        <xdr:cNvPr id="1100" name="Text Box 1">
          <a:extLst>
            <a:ext uri="{FF2B5EF4-FFF2-40B4-BE49-F238E27FC236}">
              <a16:creationId xmlns:a16="http://schemas.microsoft.com/office/drawing/2014/main" id="{7CD12A20-316C-4E94-7800-4F3D42ECB255}"/>
            </a:ext>
          </a:extLst>
        </xdr:cNvPr>
        <xdr:cNvSpPr txBox="1">
          <a:spLocks noChangeArrowheads="1"/>
        </xdr:cNvSpPr>
      </xdr:nvSpPr>
      <xdr:spPr bwMode="auto">
        <a:xfrm>
          <a:off x="609600" y="787400"/>
          <a:ext cx="4267200" cy="398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4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ROLLER CHAIN DRIVE DESIGN </a:t>
          </a:r>
          <a:endParaRPr lang="en-US" sz="1400" b="0" i="0" strike="noStrike">
            <a:solidFill>
              <a:srgbClr val="000000"/>
            </a:solidFill>
            <a:latin typeface="Arial"/>
            <a:cs typeface="Arial"/>
          </a:endParaRP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This course</a:t>
          </a:r>
          <a:r>
            <a:rPr lang="en-US" sz="1200" b="0" i="0" strike="noStrike">
              <a:solidFill>
                <a:srgbClr val="000000"/>
              </a:solidFill>
              <a:latin typeface="Arial"/>
              <a:cs typeface="Arial"/>
            </a:rPr>
            <a:t> uses Excel</a:t>
          </a:r>
          <a:r>
            <a:rPr lang="en-US" sz="1200" b="0" i="0" strike="noStrike" baseline="0">
              <a:solidFill>
                <a:srgbClr val="000000"/>
              </a:solidFill>
              <a:latin typeface="Arial"/>
              <a:cs typeface="Arial"/>
            </a:rPr>
            <a:t> spreadsheet</a:t>
          </a:r>
          <a:r>
            <a:rPr lang="en-US" sz="1200" b="0" i="0" strike="noStrike">
              <a:solidFill>
                <a:srgbClr val="000000"/>
              </a:solidFill>
              <a:latin typeface="Arial"/>
              <a:cs typeface="Arial"/>
            </a:rPr>
            <a:t> calculating and optimizing capabilities for engineering roller chain drives and drag chain conveyors. </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Roller chain drive design includes:</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1. A description of the needed drive in a written specification.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2. Feasibility studies comparing alternate designs and focused research.</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3. Preliminary; sketches, scale CAD drawings, materials selection, appearance and styling.</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4. Functional analysis; strength, stiffness, vibration, shock, fatigue, temperature, wear, lubrication.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5. Customer applications performance, endurance, and maintenance cost estimating.</a:t>
          </a:r>
        </a:p>
      </xdr:txBody>
    </xdr:sp>
    <xdr:clientData/>
  </xdr:twoCellAnchor>
  <xdr:twoCellAnchor editAs="oneCell">
    <xdr:from>
      <xdr:col>9</xdr:col>
      <xdr:colOff>374650</xdr:colOff>
      <xdr:row>57</xdr:row>
      <xdr:rowOff>38100</xdr:rowOff>
    </xdr:from>
    <xdr:to>
      <xdr:col>13</xdr:col>
      <xdr:colOff>368300</xdr:colOff>
      <xdr:row>69</xdr:row>
      <xdr:rowOff>19050</xdr:rowOff>
    </xdr:to>
    <xdr:pic>
      <xdr:nvPicPr>
        <xdr:cNvPr id="1317" name="Picture 4" descr="ANSI-CHAIN-3D-1">
          <a:extLst>
            <a:ext uri="{FF2B5EF4-FFF2-40B4-BE49-F238E27FC236}">
              <a16:creationId xmlns:a16="http://schemas.microsoft.com/office/drawing/2014/main" id="{099C8063-F536-3CE1-3D70-6CEB5BAF5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1400" y="11347450"/>
          <a:ext cx="24320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xdr:colOff>
      <xdr:row>40</xdr:row>
      <xdr:rowOff>184150</xdr:rowOff>
    </xdr:from>
    <xdr:to>
      <xdr:col>7</xdr:col>
      <xdr:colOff>368300</xdr:colOff>
      <xdr:row>52</xdr:row>
      <xdr:rowOff>69850</xdr:rowOff>
    </xdr:to>
    <xdr:sp macro="" textlink="">
      <xdr:nvSpPr>
        <xdr:cNvPr id="1102" name="Text Box 8">
          <a:extLst>
            <a:ext uri="{FF2B5EF4-FFF2-40B4-BE49-F238E27FC236}">
              <a16:creationId xmlns:a16="http://schemas.microsoft.com/office/drawing/2014/main" id="{A289C621-B8EA-BC3B-0A31-9D3710D9571D}"/>
            </a:ext>
          </a:extLst>
        </xdr:cNvPr>
        <xdr:cNvSpPr txBox="1">
          <a:spLocks noChangeArrowheads="1"/>
        </xdr:cNvSpPr>
      </xdr:nvSpPr>
      <xdr:spPr bwMode="auto">
        <a:xfrm>
          <a:off x="615950" y="8147050"/>
          <a:ext cx="4019550" cy="22479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Ribbon Mixer </a:t>
          </a: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An H.C. Davis Sons Manufacturing Company mixer is pictured above. The ratio of: Number of driven sprocket teeth / Number of driver sprocket teeth determines the rotational speed of the screw ribbon mixer. Click on the, "Power" tab at the bottom of the spread sheet for detail calculations.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Go to, www.info@HCDavis.com, for more information about industrial mixers.</a:t>
          </a:r>
        </a:p>
      </xdr:txBody>
    </xdr:sp>
    <xdr:clientData/>
  </xdr:twoCellAnchor>
  <xdr:twoCellAnchor editAs="oneCell">
    <xdr:from>
      <xdr:col>9</xdr:col>
      <xdr:colOff>12700</xdr:colOff>
      <xdr:row>83</xdr:row>
      <xdr:rowOff>12700</xdr:rowOff>
    </xdr:from>
    <xdr:to>
      <xdr:col>15</xdr:col>
      <xdr:colOff>152400</xdr:colOff>
      <xdr:row>95</xdr:row>
      <xdr:rowOff>25400</xdr:rowOff>
    </xdr:to>
    <xdr:pic>
      <xdr:nvPicPr>
        <xdr:cNvPr id="1319" name="Picture 9" descr="CHAIN CHORDAL ACTION">
          <a:extLst>
            <a:ext uri="{FF2B5EF4-FFF2-40B4-BE49-F238E27FC236}">
              <a16:creationId xmlns:a16="http://schemas.microsoft.com/office/drawing/2014/main" id="{31DAEB8D-A1D6-AA53-C681-F4BF03739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59450" y="16440150"/>
          <a:ext cx="3797300" cy="237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107949</xdr:colOff>
      <xdr:row>41</xdr:row>
      <xdr:rowOff>95250</xdr:rowOff>
    </xdr:from>
    <xdr:to>
      <xdr:col>13</xdr:col>
      <xdr:colOff>351568</xdr:colOff>
      <xdr:row>54</xdr:row>
      <xdr:rowOff>165100</xdr:rowOff>
    </xdr:to>
    <xdr:pic>
      <xdr:nvPicPr>
        <xdr:cNvPr id="1320" name="Picture 10" descr="Gear-Reducer-A">
          <a:extLst>
            <a:ext uri="{FF2B5EF4-FFF2-40B4-BE49-F238E27FC236}">
              <a16:creationId xmlns:a16="http://schemas.microsoft.com/office/drawing/2014/main" id="{C7E9753F-11BA-CA57-AA2F-B796C4991E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49" y="8255000"/>
          <a:ext cx="3551969"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603250</xdr:colOff>
      <xdr:row>73</xdr:row>
      <xdr:rowOff>50800</xdr:rowOff>
    </xdr:from>
    <xdr:to>
      <xdr:col>8</xdr:col>
      <xdr:colOff>393700</xdr:colOff>
      <xdr:row>124</xdr:row>
      <xdr:rowOff>152400</xdr:rowOff>
    </xdr:to>
    <xdr:sp macro="" textlink="">
      <xdr:nvSpPr>
        <xdr:cNvPr id="1105" name="Text Box 11">
          <a:extLst>
            <a:ext uri="{FF2B5EF4-FFF2-40B4-BE49-F238E27FC236}">
              <a16:creationId xmlns:a16="http://schemas.microsoft.com/office/drawing/2014/main" id="{80EBC31C-6E97-E450-E384-5F4DEB975082}"/>
            </a:ext>
          </a:extLst>
        </xdr:cNvPr>
        <xdr:cNvSpPr txBox="1">
          <a:spLocks noChangeArrowheads="1"/>
        </xdr:cNvSpPr>
      </xdr:nvSpPr>
      <xdr:spPr bwMode="auto">
        <a:xfrm>
          <a:off x="1212850" y="14509750"/>
          <a:ext cx="4057650" cy="101409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Chain-Sprocket Chordal Action</a:t>
          </a:r>
        </a:p>
        <a:p>
          <a:pPr algn="ctr" rtl="0">
            <a:defRPr sz="1000"/>
          </a:pPr>
          <a:endParaRPr lang="en-US" sz="14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In the figure 1 above, a chain roller is engaging the sprocket at distance X above the rotating shaft center.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sprocket rotates at constant speed, n revolutions per minute, rpm.</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While rotating A degrees between figures 1 and 2, the chain bounces and accelerates.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vertical displacement is equal to, R - X. As the number of sprocket teeth, T increases, the distance, R - X decreases and so does the bounce.</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recommended minimum number of teeth for slow speeds (300 ft/min) is 12; for moderate speeds (1300 ft/min) is 17; and for high speeds (2300 ft/min) is 25.</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Chain-Sprocket Lubrication</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Chain-sprocket wear is reduced if the smaller sprocket has an even number of teeth and the chain has an uneven number of pitches.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frequency of contact between a particular sprocket tooth and chain roller is a minimum and wear is more evenly distributed.</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Slow chain speeds (0 - 300 ft/min)</a:t>
          </a:r>
          <a:r>
            <a:rPr lang="en-US" sz="1200" b="0" i="0" strike="noStrike">
              <a:solidFill>
                <a:srgbClr val="000000"/>
              </a:solidFill>
              <a:latin typeface="Arial"/>
              <a:cs typeface="Arial"/>
            </a:rPr>
            <a:t> periodic manual lubrication.</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Moderate speeds (300 - 1300 ft/min)</a:t>
          </a:r>
          <a:r>
            <a:rPr lang="en-US" sz="1200" b="0" i="0" strike="noStrike">
              <a:solidFill>
                <a:srgbClr val="000000"/>
              </a:solidFill>
              <a:latin typeface="Arial"/>
              <a:cs typeface="Arial"/>
            </a:rPr>
            <a:t> oil drip to link plate edges.</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High speeds (1300 - 2300 ft/min)</a:t>
          </a:r>
          <a:r>
            <a:rPr lang="en-US" sz="1200" b="0" i="0" strike="noStrike">
              <a:solidFill>
                <a:srgbClr val="000000"/>
              </a:solidFill>
              <a:latin typeface="Arial"/>
              <a:cs typeface="Arial"/>
            </a:rPr>
            <a:t> oil bath to lowest point on the chain, see the, "Power" tab at the bottom of this worksheet.</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Chain-Sprocket Service Life</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Industrial standard service life for roller chain is 15,000 hours when presumably the chain has stretched 3%.</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Drag Chain Conveyors</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Drag chain conveyors have more capacity than screw conveyors having equal inside widths. See below.</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Bulk materials are carried with a small amount of tumbling, turbulence, or agitation that can cause product degradation.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Dust tight construction protects product from contamination.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conveyor is heavy duty formed channel sides. The removable bottom plate is bolted to the side channels.</a:t>
          </a:r>
        </a:p>
      </xdr:txBody>
    </xdr:sp>
    <xdr:clientData/>
  </xdr:twoCellAnchor>
  <xdr:twoCellAnchor editAs="oneCell">
    <xdr:from>
      <xdr:col>1</xdr:col>
      <xdr:colOff>120649</xdr:colOff>
      <xdr:row>25</xdr:row>
      <xdr:rowOff>69850</xdr:rowOff>
    </xdr:from>
    <xdr:to>
      <xdr:col>8</xdr:col>
      <xdr:colOff>342806</xdr:colOff>
      <xdr:row>39</xdr:row>
      <xdr:rowOff>171450</xdr:rowOff>
    </xdr:to>
    <xdr:pic>
      <xdr:nvPicPr>
        <xdr:cNvPr id="1322" name="Picture 12" descr="CHAIN-DRIVE-MIXER">
          <a:extLst>
            <a:ext uri="{FF2B5EF4-FFF2-40B4-BE49-F238E27FC236}">
              <a16:creationId xmlns:a16="http://schemas.microsoft.com/office/drawing/2014/main" id="{56456A0C-F974-B536-25FF-FDCB8FAC1A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0249" y="4991100"/>
          <a:ext cx="4489357"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69850</xdr:colOff>
      <xdr:row>41</xdr:row>
      <xdr:rowOff>69850</xdr:rowOff>
    </xdr:from>
    <xdr:to>
      <xdr:col>18</xdr:col>
      <xdr:colOff>247650</xdr:colOff>
      <xdr:row>53</xdr:row>
      <xdr:rowOff>0</xdr:rowOff>
    </xdr:to>
    <xdr:sp macro="" textlink="">
      <xdr:nvSpPr>
        <xdr:cNvPr id="1107" name="Text Box 83">
          <a:extLst>
            <a:ext uri="{FF2B5EF4-FFF2-40B4-BE49-F238E27FC236}">
              <a16:creationId xmlns:a16="http://schemas.microsoft.com/office/drawing/2014/main" id="{1D07D496-E8B3-3943-67E7-2EF411E9F3FC}"/>
            </a:ext>
          </a:extLst>
        </xdr:cNvPr>
        <xdr:cNvSpPr txBox="1">
          <a:spLocks noChangeArrowheads="1"/>
        </xdr:cNvSpPr>
      </xdr:nvSpPr>
      <xdr:spPr bwMode="auto">
        <a:xfrm>
          <a:off x="8864600" y="8229600"/>
          <a:ext cx="2616200" cy="2292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Chain Drive Unit</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above mixer drive unit shown right, includes: a three phase electric motor coupled to a speed reduction gearbox and roller chain drive.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Relatively inexpensive replacement drive sprockets are used to make adjustments to the mixer operating speed.</a:t>
          </a:r>
        </a:p>
      </xdr:txBody>
    </xdr:sp>
    <xdr:clientData/>
  </xdr:twoCellAnchor>
  <xdr:twoCellAnchor>
    <xdr:from>
      <xdr:col>2</xdr:col>
      <xdr:colOff>0</xdr:colOff>
      <xdr:row>57</xdr:row>
      <xdr:rowOff>0</xdr:rowOff>
    </xdr:from>
    <xdr:to>
      <xdr:col>8</xdr:col>
      <xdr:colOff>349250</xdr:colOff>
      <xdr:row>71</xdr:row>
      <xdr:rowOff>0</xdr:rowOff>
    </xdr:to>
    <xdr:sp macro="" textlink="">
      <xdr:nvSpPr>
        <xdr:cNvPr id="1108" name="Text Box 84">
          <a:extLst>
            <a:ext uri="{FF2B5EF4-FFF2-40B4-BE49-F238E27FC236}">
              <a16:creationId xmlns:a16="http://schemas.microsoft.com/office/drawing/2014/main" id="{37EF5297-43D8-8464-248B-00A99E839E45}"/>
            </a:ext>
          </a:extLst>
        </xdr:cNvPr>
        <xdr:cNvSpPr txBox="1">
          <a:spLocks noChangeArrowheads="1"/>
        </xdr:cNvSpPr>
      </xdr:nvSpPr>
      <xdr:spPr bwMode="auto">
        <a:xfrm>
          <a:off x="1219200" y="11309350"/>
          <a:ext cx="4006850" cy="27559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ANSI Roller Chain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ANSI Roller chain right, is available in 13 ANSI sizes from: 1/4 inch to 2 1/2 inch pitch.</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Pins may be permanently riveted to pin-links or removable with cotters.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Bushings are fixed at each end to connecting links and do not rotate.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Rollers roll on chain bushings but not while in contact with sprocket teeth.</a:t>
          </a:r>
        </a:p>
      </xdr:txBody>
    </xdr:sp>
    <xdr:clientData/>
  </xdr:twoCellAnchor>
  <xdr:twoCellAnchor editAs="oneCell">
    <xdr:from>
      <xdr:col>6</xdr:col>
      <xdr:colOff>463550</xdr:colOff>
      <xdr:row>127</xdr:row>
      <xdr:rowOff>38100</xdr:rowOff>
    </xdr:from>
    <xdr:to>
      <xdr:col>12</xdr:col>
      <xdr:colOff>368300</xdr:colOff>
      <xdr:row>145</xdr:row>
      <xdr:rowOff>19050</xdr:rowOff>
    </xdr:to>
    <xdr:pic>
      <xdr:nvPicPr>
        <xdr:cNvPr id="1325" name="Picture 85" descr="Drag CHAIN-OPEN-PIC">
          <a:extLst>
            <a:ext uri="{FF2B5EF4-FFF2-40B4-BE49-F238E27FC236}">
              <a16:creationId xmlns:a16="http://schemas.microsoft.com/office/drawing/2014/main" id="{FEC66AA1-24F0-AD6D-D41E-7D1782ECAC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21150" y="25126950"/>
          <a:ext cx="38227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209549</xdr:colOff>
      <xdr:row>99</xdr:row>
      <xdr:rowOff>139700</xdr:rowOff>
    </xdr:from>
    <xdr:to>
      <xdr:col>15</xdr:col>
      <xdr:colOff>3880</xdr:colOff>
      <xdr:row>116</xdr:row>
      <xdr:rowOff>63500</xdr:rowOff>
    </xdr:to>
    <xdr:pic>
      <xdr:nvPicPr>
        <xdr:cNvPr id="1326" name="Picture 90" descr="DRAG-CHAIN-PIC-2">
          <a:extLst>
            <a:ext uri="{FF2B5EF4-FFF2-40B4-BE49-F238E27FC236}">
              <a16:creationId xmlns:a16="http://schemas.microsoft.com/office/drawing/2014/main" id="{F563FE03-2C9D-ACA6-8E0B-8CB032157DC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56299" y="19716750"/>
          <a:ext cx="3451931" cy="327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603250</xdr:colOff>
      <xdr:row>131</xdr:row>
      <xdr:rowOff>139700</xdr:rowOff>
    </xdr:from>
    <xdr:to>
      <xdr:col>6</xdr:col>
      <xdr:colOff>298450</xdr:colOff>
      <xdr:row>137</xdr:row>
      <xdr:rowOff>63500</xdr:rowOff>
    </xdr:to>
    <xdr:sp macro="" textlink="">
      <xdr:nvSpPr>
        <xdr:cNvPr id="1116" name="Text Box 92">
          <a:extLst>
            <a:ext uri="{FF2B5EF4-FFF2-40B4-BE49-F238E27FC236}">
              <a16:creationId xmlns:a16="http://schemas.microsoft.com/office/drawing/2014/main" id="{FF044AE2-3B83-C845-BA65-4FC509D0ABE9}"/>
            </a:ext>
          </a:extLst>
        </xdr:cNvPr>
        <xdr:cNvSpPr txBox="1">
          <a:spLocks noChangeArrowheads="1"/>
        </xdr:cNvSpPr>
      </xdr:nvSpPr>
      <xdr:spPr bwMode="auto">
        <a:xfrm>
          <a:off x="1212850" y="26015950"/>
          <a:ext cx="2743200" cy="1104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Conveyor flights</a:t>
          </a:r>
          <a:r>
            <a:rPr lang="en-US" sz="1200" b="0" i="0" strike="noStrike">
              <a:solidFill>
                <a:srgbClr val="000000"/>
              </a:solidFill>
              <a:latin typeface="Arial"/>
              <a:cs typeface="Arial"/>
            </a:rPr>
            <a:t> (Paddles)</a:t>
          </a:r>
          <a:r>
            <a:rPr lang="en-US" sz="1200" b="0" i="0" strike="noStrike" baseline="0">
              <a:solidFill>
                <a:srgbClr val="000000"/>
              </a:solidFill>
              <a:latin typeface="Arial"/>
              <a:cs typeface="Arial"/>
            </a:rPr>
            <a:t> </a:t>
          </a:r>
          <a:r>
            <a:rPr lang="en-US" sz="1200" b="0" i="0" strike="noStrike">
              <a:solidFill>
                <a:srgbClr val="000000"/>
              </a:solidFill>
              <a:latin typeface="Arial"/>
              <a:cs typeface="Arial"/>
            </a:rPr>
            <a:t>are minimum friction Ultra-High Molecular Weight (UHMW) polyethylene  securely fastened to welded steel chain.</a:t>
          </a:r>
        </a:p>
      </xdr:txBody>
    </xdr:sp>
    <xdr:clientData/>
  </xdr:twoCellAnchor>
  <xdr:twoCellAnchor>
    <xdr:from>
      <xdr:col>1</xdr:col>
      <xdr:colOff>19050</xdr:colOff>
      <xdr:row>153</xdr:row>
      <xdr:rowOff>88900</xdr:rowOff>
    </xdr:from>
    <xdr:to>
      <xdr:col>6</xdr:col>
      <xdr:colOff>482600</xdr:colOff>
      <xdr:row>165</xdr:row>
      <xdr:rowOff>25400</xdr:rowOff>
    </xdr:to>
    <xdr:sp macro="" textlink="">
      <xdr:nvSpPr>
        <xdr:cNvPr id="1117" name="Text Box 93">
          <a:extLst>
            <a:ext uri="{FF2B5EF4-FFF2-40B4-BE49-F238E27FC236}">
              <a16:creationId xmlns:a16="http://schemas.microsoft.com/office/drawing/2014/main" id="{20A886E3-7037-9956-F8FA-A6E2E5561E2E}"/>
            </a:ext>
          </a:extLst>
        </xdr:cNvPr>
        <xdr:cNvSpPr txBox="1">
          <a:spLocks noChangeArrowheads="1"/>
        </xdr:cNvSpPr>
      </xdr:nvSpPr>
      <xdr:spPr bwMode="auto">
        <a:xfrm>
          <a:off x="628650" y="30295850"/>
          <a:ext cx="3511550" cy="22987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Drag Chain Conveyor Drive</a:t>
          </a:r>
          <a:endParaRPr lang="en-US" sz="14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drag chain conveyor drive above includes a: C-face motor, Worm and wheel gearbox, sprocket and chain drive.</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Vendors:</a:t>
          </a:r>
          <a:r>
            <a:rPr lang="en-US" sz="1200" b="0" i="0" strike="noStrike">
              <a:solidFill>
                <a:srgbClr val="000000"/>
              </a:solidFill>
              <a:latin typeface="Arial"/>
              <a:cs typeface="Arial"/>
            </a:rPr>
            <a:t> Martin Sprocket &amp; Gear, Diamond Chain Company, Emerson Power Transmission, FMC Link Belt, Dodge Bearings, Morse, etc.</a:t>
          </a:r>
        </a:p>
      </xdr:txBody>
    </xdr:sp>
    <xdr:clientData/>
  </xdr:twoCellAnchor>
  <xdr:twoCellAnchor editAs="oneCell">
    <xdr:from>
      <xdr:col>7</xdr:col>
      <xdr:colOff>215900</xdr:colOff>
      <xdr:row>147</xdr:row>
      <xdr:rowOff>139700</xdr:rowOff>
    </xdr:from>
    <xdr:to>
      <xdr:col>15</xdr:col>
      <xdr:colOff>203200</xdr:colOff>
      <xdr:row>177</xdr:row>
      <xdr:rowOff>158750</xdr:rowOff>
    </xdr:to>
    <xdr:pic>
      <xdr:nvPicPr>
        <xdr:cNvPr id="1329" name="Picture 95" descr="DRAG-CHAIN-CONVEYOR-DRIVE">
          <a:extLst>
            <a:ext uri="{FF2B5EF4-FFF2-40B4-BE49-F238E27FC236}">
              <a16:creationId xmlns:a16="http://schemas.microsoft.com/office/drawing/2014/main" id="{762209FF-4372-B1A5-BEC3-9FF696B5E4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83100" y="29165550"/>
          <a:ext cx="51244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6349</xdr:colOff>
      <xdr:row>8</xdr:row>
      <xdr:rowOff>12700</xdr:rowOff>
    </xdr:from>
    <xdr:to>
      <xdr:col>16</xdr:col>
      <xdr:colOff>600074</xdr:colOff>
      <xdr:row>17</xdr:row>
      <xdr:rowOff>15875</xdr:rowOff>
    </xdr:to>
    <xdr:sp macro="" textlink="">
      <xdr:nvSpPr>
        <xdr:cNvPr id="2" name="TextBox 1">
          <a:extLst>
            <a:ext uri="{FF2B5EF4-FFF2-40B4-BE49-F238E27FC236}">
              <a16:creationId xmlns:a16="http://schemas.microsoft.com/office/drawing/2014/main" id="{020081EB-1DD8-4B80-BF79-1B906B76C368}"/>
            </a:ext>
          </a:extLst>
        </xdr:cNvPr>
        <xdr:cNvSpPr txBox="1"/>
      </xdr:nvSpPr>
      <xdr:spPr>
        <a:xfrm>
          <a:off x="5495924" y="4438650"/>
          <a:ext cx="5480050" cy="1806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twoCellAnchor>
    <xdr:from>
      <xdr:col>10</xdr:col>
      <xdr:colOff>6349</xdr:colOff>
      <xdr:row>8</xdr:row>
      <xdr:rowOff>12700</xdr:rowOff>
    </xdr:from>
    <xdr:to>
      <xdr:col>16</xdr:col>
      <xdr:colOff>600074</xdr:colOff>
      <xdr:row>17</xdr:row>
      <xdr:rowOff>15875</xdr:rowOff>
    </xdr:to>
    <xdr:sp macro="" textlink="">
      <xdr:nvSpPr>
        <xdr:cNvPr id="3" name="TextBox 2">
          <a:extLst>
            <a:ext uri="{FF2B5EF4-FFF2-40B4-BE49-F238E27FC236}">
              <a16:creationId xmlns:a16="http://schemas.microsoft.com/office/drawing/2014/main" id="{4E9A4057-5D22-46E9-BF5A-7F4592F8E30A}"/>
            </a:ext>
          </a:extLst>
        </xdr:cNvPr>
        <xdr:cNvSpPr txBox="1"/>
      </xdr:nvSpPr>
      <xdr:spPr>
        <a:xfrm>
          <a:off x="5495924" y="4438650"/>
          <a:ext cx="5480050" cy="1806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twoCellAnchor>
    <xdr:from>
      <xdr:col>10</xdr:col>
      <xdr:colOff>6349</xdr:colOff>
      <xdr:row>8</xdr:row>
      <xdr:rowOff>12700</xdr:rowOff>
    </xdr:from>
    <xdr:to>
      <xdr:col>16</xdr:col>
      <xdr:colOff>600074</xdr:colOff>
      <xdr:row>17</xdr:row>
      <xdr:rowOff>15875</xdr:rowOff>
    </xdr:to>
    <xdr:sp macro="" textlink="">
      <xdr:nvSpPr>
        <xdr:cNvPr id="4" name="TextBox 3">
          <a:extLst>
            <a:ext uri="{FF2B5EF4-FFF2-40B4-BE49-F238E27FC236}">
              <a16:creationId xmlns:a16="http://schemas.microsoft.com/office/drawing/2014/main" id="{4D430DFF-8AEE-4557-8FC5-6CF77B2B8138}"/>
            </a:ext>
          </a:extLst>
        </xdr:cNvPr>
        <xdr:cNvSpPr txBox="1"/>
      </xdr:nvSpPr>
      <xdr:spPr>
        <a:xfrm>
          <a:off x="5495924" y="4438650"/>
          <a:ext cx="5480050" cy="1806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twoCellAnchor>
    <xdr:from>
      <xdr:col>10</xdr:col>
      <xdr:colOff>6349</xdr:colOff>
      <xdr:row>8</xdr:row>
      <xdr:rowOff>12700</xdr:rowOff>
    </xdr:from>
    <xdr:to>
      <xdr:col>16</xdr:col>
      <xdr:colOff>600074</xdr:colOff>
      <xdr:row>17</xdr:row>
      <xdr:rowOff>15875</xdr:rowOff>
    </xdr:to>
    <xdr:sp macro="" textlink="">
      <xdr:nvSpPr>
        <xdr:cNvPr id="5" name="TextBox 4">
          <a:extLst>
            <a:ext uri="{FF2B5EF4-FFF2-40B4-BE49-F238E27FC236}">
              <a16:creationId xmlns:a16="http://schemas.microsoft.com/office/drawing/2014/main" id="{39C666C1-776C-45D6-A573-29B14BD09FC7}"/>
            </a:ext>
          </a:extLst>
        </xdr:cNvPr>
        <xdr:cNvSpPr txBox="1"/>
      </xdr:nvSpPr>
      <xdr:spPr>
        <a:xfrm>
          <a:off x="5495924" y="4438650"/>
          <a:ext cx="5480050" cy="1806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323850</xdr:colOff>
      <xdr:row>23</xdr:row>
      <xdr:rowOff>25401</xdr:rowOff>
    </xdr:from>
    <xdr:to>
      <xdr:col>17</xdr:col>
      <xdr:colOff>6350</xdr:colOff>
      <xdr:row>35</xdr:row>
      <xdr:rowOff>57151</xdr:rowOff>
    </xdr:to>
    <xdr:sp macro="" textlink="">
      <xdr:nvSpPr>
        <xdr:cNvPr id="2146" name="Text Box 2">
          <a:extLst>
            <a:ext uri="{FF2B5EF4-FFF2-40B4-BE49-F238E27FC236}">
              <a16:creationId xmlns:a16="http://schemas.microsoft.com/office/drawing/2014/main" id="{6E5A061D-2E0D-7F6D-68CE-27DB065B0809}"/>
            </a:ext>
          </a:extLst>
        </xdr:cNvPr>
        <xdr:cNvSpPr txBox="1">
          <a:spLocks noChangeArrowheads="1"/>
        </xdr:cNvSpPr>
      </xdr:nvSpPr>
      <xdr:spPr bwMode="auto">
        <a:xfrm>
          <a:off x="5702300" y="4610101"/>
          <a:ext cx="4533900" cy="23939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Sprocket Circular Pitch CP and Chain Pitch</a:t>
          </a:r>
        </a:p>
        <a:p>
          <a:pPr algn="l" rtl="0">
            <a:defRPr sz="1000"/>
          </a:pPr>
          <a:endParaRPr lang="en-US" sz="1200" b="1"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diagram above illustrates the: pitch circle radius R, circular pitch CP, chain link pitch P, and half pitch angle A of a typical roller chain sprocket.</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                                        T = Number of sprocket teeth.   </a:t>
          </a:r>
        </a:p>
        <a:p>
          <a:pPr algn="l" rtl="0">
            <a:defRPr sz="1000"/>
          </a:pPr>
          <a:r>
            <a:rPr lang="en-US" sz="1200" b="1" i="0" strike="noStrike">
              <a:solidFill>
                <a:srgbClr val="000000"/>
              </a:solidFill>
              <a:latin typeface="Arial"/>
              <a:cs typeface="Arial"/>
            </a:rPr>
            <a:t>                            Angle, A = ( 360 / T ) / 2 = 180 / T    </a:t>
          </a:r>
        </a:p>
        <a:p>
          <a:pPr algn="l" rtl="0">
            <a:defRPr sz="1000"/>
          </a:pPr>
          <a:r>
            <a:rPr lang="en-US" sz="1200" b="1" i="0" strike="noStrike">
              <a:solidFill>
                <a:srgbClr val="000000"/>
              </a:solidFill>
              <a:latin typeface="Arial"/>
              <a:cs typeface="Arial"/>
            </a:rPr>
            <a:t>                   Chain pitch, P = 2 x R x Sin (A) </a:t>
          </a:r>
        </a:p>
        <a:p>
          <a:pPr algn="l" rtl="0">
            <a:defRPr sz="1000"/>
          </a:pPr>
          <a:r>
            <a:rPr lang="en-US" sz="1200" b="1" i="0" strike="noStrike">
              <a:solidFill>
                <a:srgbClr val="000000"/>
              </a:solidFill>
              <a:latin typeface="Arial"/>
              <a:cs typeface="Arial"/>
            </a:rPr>
            <a:t>   Pitch circle diameter, D = 2 x R = P / Sin (A)</a:t>
          </a:r>
        </a:p>
      </xdr:txBody>
    </xdr:sp>
    <xdr:clientData/>
  </xdr:twoCellAnchor>
  <xdr:twoCellAnchor editAs="oneCell">
    <xdr:from>
      <xdr:col>2</xdr:col>
      <xdr:colOff>342900</xdr:colOff>
      <xdr:row>3</xdr:row>
      <xdr:rowOff>139700</xdr:rowOff>
    </xdr:from>
    <xdr:to>
      <xdr:col>10</xdr:col>
      <xdr:colOff>763196</xdr:colOff>
      <xdr:row>21</xdr:row>
      <xdr:rowOff>88900</xdr:rowOff>
    </xdr:to>
    <xdr:pic>
      <xdr:nvPicPr>
        <xdr:cNvPr id="2297" name="Picture 6" descr="CHAIN DRIVE">
          <a:extLst>
            <a:ext uri="{FF2B5EF4-FFF2-40B4-BE49-F238E27FC236}">
              <a16:creationId xmlns:a16="http://schemas.microsoft.com/office/drawing/2014/main" id="{9029C6C5-70B8-E166-32A3-2FFF5E0B0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00" y="787400"/>
          <a:ext cx="4909746" cy="349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69850</xdr:colOff>
      <xdr:row>23</xdr:row>
      <xdr:rowOff>6350</xdr:rowOff>
    </xdr:from>
    <xdr:to>
      <xdr:col>9</xdr:col>
      <xdr:colOff>292171</xdr:colOff>
      <xdr:row>52</xdr:row>
      <xdr:rowOff>12700</xdr:rowOff>
    </xdr:to>
    <xdr:sp macro="" textlink="">
      <xdr:nvSpPr>
        <xdr:cNvPr id="2148" name="Text Box 7">
          <a:extLst>
            <a:ext uri="{FF2B5EF4-FFF2-40B4-BE49-F238E27FC236}">
              <a16:creationId xmlns:a16="http://schemas.microsoft.com/office/drawing/2014/main" id="{C589F749-CE08-C011-02A2-A394C80C4278}"/>
            </a:ext>
          </a:extLst>
        </xdr:cNvPr>
        <xdr:cNvSpPr txBox="1">
          <a:spLocks noChangeArrowheads="1"/>
        </xdr:cNvSpPr>
      </xdr:nvSpPr>
      <xdr:spPr bwMode="auto">
        <a:xfrm>
          <a:off x="508000" y="4533900"/>
          <a:ext cx="4711771" cy="57150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Chain Drive</a:t>
          </a:r>
        </a:p>
        <a:p>
          <a:pPr algn="l" rtl="0">
            <a:defRPr sz="1000"/>
          </a:pPr>
          <a:endParaRPr lang="en-US" sz="1200" b="0" i="0" strike="noStrike">
            <a:solidFill>
              <a:srgbClr val="000000"/>
            </a:solidFill>
            <a:latin typeface="Arial"/>
            <a:cs typeface="Arial"/>
          </a:endParaRPr>
        </a:p>
        <a:p>
          <a:pPr algn="l" rtl="0">
            <a:lnSpc>
              <a:spcPts val="1100"/>
            </a:lnSpc>
            <a:defRPr sz="1000"/>
          </a:pPr>
          <a:r>
            <a:rPr lang="en-US" sz="1200" b="0" i="0" strike="noStrike">
              <a:solidFill>
                <a:srgbClr val="000000"/>
              </a:solidFill>
              <a:latin typeface="Arial"/>
              <a:cs typeface="Arial"/>
            </a:rPr>
            <a:t>An oil bath lubricated dust tight chain drive is illustrated above. Maximum oil level is shown. </a:t>
          </a:r>
        </a:p>
        <a:p>
          <a:pPr algn="l" rtl="0">
            <a:lnSpc>
              <a:spcPts val="1100"/>
            </a:lnSpc>
            <a:defRPr sz="1000"/>
          </a:pPr>
          <a:endParaRPr lang="en-US" sz="1200" b="0" i="0" strike="noStrike">
            <a:solidFill>
              <a:srgbClr val="000000"/>
            </a:solidFill>
            <a:latin typeface="Arial"/>
            <a:cs typeface="Arial"/>
          </a:endParaRPr>
        </a:p>
        <a:p>
          <a:pPr algn="l" rtl="0">
            <a:lnSpc>
              <a:spcPts val="1100"/>
            </a:lnSpc>
            <a:defRPr sz="1000"/>
          </a:pPr>
          <a:r>
            <a:rPr lang="en-US" sz="1200" b="0" i="0" strike="noStrike">
              <a:solidFill>
                <a:srgbClr val="000000"/>
              </a:solidFill>
              <a:latin typeface="Arial"/>
              <a:cs typeface="Arial"/>
            </a:rPr>
            <a:t>The chain guard is split on line A-B and hinged at A for maintenance. Usually the small sprocket is the driver and the large is the driven.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L = Distance between sprocket centers, inches.</a:t>
          </a:r>
        </a:p>
        <a:p>
          <a:pPr algn="l" rtl="0">
            <a:defRPr sz="1000"/>
          </a:pPr>
          <a:r>
            <a:rPr lang="en-US" sz="1200" b="0" i="0" strike="noStrike">
              <a:solidFill>
                <a:srgbClr val="000000"/>
              </a:solidFill>
              <a:latin typeface="Arial"/>
              <a:cs typeface="Arial"/>
            </a:rPr>
            <a:t>S = Chain speed, ft/min.</a:t>
          </a:r>
        </a:p>
        <a:p>
          <a:pPr algn="l" rtl="0">
            <a:defRPr sz="1000"/>
          </a:pPr>
          <a:r>
            <a:rPr lang="en-US" sz="1200" b="0" i="0" strike="noStrike">
              <a:solidFill>
                <a:srgbClr val="000000"/>
              </a:solidFill>
              <a:latin typeface="Arial"/>
              <a:cs typeface="Arial"/>
            </a:rPr>
            <a:t>d = Small sprocket pitch circle diameter, inches.</a:t>
          </a:r>
        </a:p>
        <a:p>
          <a:pPr algn="l" rtl="0">
            <a:defRPr sz="1000"/>
          </a:pPr>
          <a:r>
            <a:rPr lang="en-US" sz="1200" b="0" i="0" strike="noStrike">
              <a:solidFill>
                <a:srgbClr val="000000"/>
              </a:solidFill>
              <a:latin typeface="Arial"/>
              <a:cs typeface="Arial"/>
            </a:rPr>
            <a:t>D = Large sprocket pitch circle diameter, inches.</a:t>
          </a:r>
        </a:p>
        <a:p>
          <a:pPr algn="l" rtl="0">
            <a:defRPr sz="1000"/>
          </a:pPr>
          <a:r>
            <a:rPr lang="en-US" sz="1200" b="0" i="0" strike="noStrike">
              <a:solidFill>
                <a:srgbClr val="000000"/>
              </a:solidFill>
              <a:latin typeface="Arial"/>
              <a:cs typeface="Arial"/>
            </a:rPr>
            <a:t>n =  Small sprocket rotational speed, revs/min</a:t>
          </a:r>
        </a:p>
        <a:p>
          <a:pPr algn="l" rtl="0">
            <a:defRPr sz="1000"/>
          </a:pPr>
          <a:r>
            <a:rPr lang="en-US" sz="1200" b="0" i="0" strike="noStrike">
              <a:solidFill>
                <a:srgbClr val="000000"/>
              </a:solidFill>
              <a:latin typeface="Arial"/>
              <a:cs typeface="Arial"/>
            </a:rPr>
            <a:t>N =  Large sprocket rotational speed, revs/min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Minimum recommended distance </a:t>
          </a:r>
          <a:r>
            <a:rPr lang="en-US" sz="1200" b="1" i="0" strike="noStrike">
              <a:solidFill>
                <a:srgbClr val="000000"/>
              </a:solidFill>
              <a:latin typeface="Arial"/>
              <a:cs typeface="Arial"/>
            </a:rPr>
            <a:t>L </a:t>
          </a:r>
          <a:r>
            <a:rPr lang="en-US" sz="1200" b="0" i="0" strike="noStrike">
              <a:solidFill>
                <a:srgbClr val="000000"/>
              </a:solidFill>
              <a:latin typeface="Arial"/>
              <a:cs typeface="Arial"/>
            </a:rPr>
            <a:t>between drive and driven sprocket centers is calculated below.</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Driving Sprocket Selection</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Chain drives are usually used to transmit power from a high speed motor or engine shaft to a slow speed machine.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For example, the diameter of the driven sprocket is three times larger than that of the driver if the speed reduction ratio is 3 to 1.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smallest sprocket diameter recommended for industrial applications is 17 teeth although 15 teeth are allowed quite often.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See, "Chain-Sprocket Chordal Action" under the, "Applications" tab at the bottom of this Excel screen display.</a:t>
          </a:r>
        </a:p>
        <a:p>
          <a:pPr algn="l" rtl="0">
            <a:defRPr sz="1000"/>
          </a:pP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10</xdr:col>
      <xdr:colOff>425450</xdr:colOff>
      <xdr:row>63</xdr:row>
      <xdr:rowOff>101600</xdr:rowOff>
    </xdr:from>
    <xdr:to>
      <xdr:col>14</xdr:col>
      <xdr:colOff>594080</xdr:colOff>
      <xdr:row>76</xdr:row>
      <xdr:rowOff>165100</xdr:rowOff>
    </xdr:to>
    <xdr:pic>
      <xdr:nvPicPr>
        <xdr:cNvPr id="2299" name="Picture 8" descr="ANSI STANDARD CHAIN">
          <a:extLst>
            <a:ext uri="{FF2B5EF4-FFF2-40B4-BE49-F238E27FC236}">
              <a16:creationId xmlns:a16="http://schemas.microsoft.com/office/drawing/2014/main" id="{C2FA6409-AD13-3F1D-812E-E3D8F2DD0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03900" y="12515850"/>
          <a:ext cx="3191230" cy="273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150</xdr:row>
      <xdr:rowOff>107950</xdr:rowOff>
    </xdr:from>
    <xdr:to>
      <xdr:col>11</xdr:col>
      <xdr:colOff>273050</xdr:colOff>
      <xdr:row>166</xdr:row>
      <xdr:rowOff>0</xdr:rowOff>
    </xdr:to>
    <xdr:sp macro="" textlink="">
      <xdr:nvSpPr>
        <xdr:cNvPr id="2150" name="Text Box 12">
          <a:extLst>
            <a:ext uri="{FF2B5EF4-FFF2-40B4-BE49-F238E27FC236}">
              <a16:creationId xmlns:a16="http://schemas.microsoft.com/office/drawing/2014/main" id="{8D9A4A9A-9727-71A4-0B11-8A31CDA542BC}"/>
            </a:ext>
          </a:extLst>
        </xdr:cNvPr>
        <xdr:cNvSpPr txBox="1">
          <a:spLocks noChangeArrowheads="1"/>
        </xdr:cNvSpPr>
      </xdr:nvSpPr>
      <xdr:spPr bwMode="auto">
        <a:xfrm>
          <a:off x="847725" y="37795200"/>
          <a:ext cx="4019550" cy="24384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Multi-Chain Strand Factor</a:t>
          </a:r>
        </a:p>
        <a:p>
          <a:pPr algn="ctr" rtl="0">
            <a:defRPr sz="1000"/>
          </a:pPr>
          <a:endParaRPr lang="en-US" sz="14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A Multi-Chain Strand Drive has two or more sprockets mounted on each shaft.</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Because of variations in roller chain manufacture and uneven chain elongation during operation, there are small differences in the amount of load carried by each strand of chain.</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Example:</a:t>
          </a:r>
          <a:r>
            <a:rPr lang="en-US" sz="1200" b="0" i="0" strike="noStrike">
              <a:solidFill>
                <a:srgbClr val="000000"/>
              </a:solidFill>
              <a:latin typeface="Arial"/>
              <a:cs typeface="Arial"/>
            </a:rPr>
            <a:t> One stand of chain is rated at 9.78 hp. Four stands would be capable of transmitting:</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Three Strands =  (HP per Chain) x (Strand Factor) </a:t>
          </a:r>
        </a:p>
        <a:p>
          <a:pPr algn="l" rtl="0">
            <a:defRPr sz="1000"/>
          </a:pPr>
          <a:r>
            <a:rPr lang="en-US" sz="1200" b="0" i="0" strike="noStrike">
              <a:solidFill>
                <a:srgbClr val="000000"/>
              </a:solidFill>
              <a:latin typeface="Arial"/>
              <a:cs typeface="Arial"/>
            </a:rPr>
            <a:t>                         =  9.78 x 3.3 </a:t>
          </a:r>
        </a:p>
        <a:p>
          <a:pPr algn="l" rtl="0">
            <a:defRPr sz="1000"/>
          </a:pPr>
          <a:r>
            <a:rPr lang="en-US" sz="1200" b="0" i="0" strike="noStrike">
              <a:solidFill>
                <a:srgbClr val="000000"/>
              </a:solidFill>
              <a:latin typeface="Arial"/>
              <a:cs typeface="Arial"/>
            </a:rPr>
            <a:t>                         =  32.3 hp</a:t>
          </a:r>
        </a:p>
        <a:p>
          <a:pPr algn="l" rtl="0">
            <a:defRPr sz="1000"/>
          </a:pPr>
          <a:endParaRPr lang="en-US" sz="1000" b="0" i="0" strike="noStrike">
            <a:solidFill>
              <a:srgbClr val="000000"/>
            </a:solidFill>
            <a:latin typeface="Arial"/>
            <a:cs typeface="Arial"/>
          </a:endParaRPr>
        </a:p>
      </xdr:txBody>
    </xdr:sp>
    <xdr:clientData/>
  </xdr:twoCellAnchor>
  <xdr:twoCellAnchor>
    <xdr:from>
      <xdr:col>4</xdr:col>
      <xdr:colOff>171450</xdr:colOff>
      <xdr:row>113</xdr:row>
      <xdr:rowOff>12700</xdr:rowOff>
    </xdr:from>
    <xdr:to>
      <xdr:col>11</xdr:col>
      <xdr:colOff>165100</xdr:colOff>
      <xdr:row>141</xdr:row>
      <xdr:rowOff>38100</xdr:rowOff>
    </xdr:to>
    <xdr:sp macro="" textlink="">
      <xdr:nvSpPr>
        <xdr:cNvPr id="2061" name="Text Box 13">
          <a:extLst>
            <a:ext uri="{FF2B5EF4-FFF2-40B4-BE49-F238E27FC236}">
              <a16:creationId xmlns:a16="http://schemas.microsoft.com/office/drawing/2014/main" id="{B1E935C9-4FCC-8D5C-F55E-E531C5A429AE}"/>
            </a:ext>
          </a:extLst>
        </xdr:cNvPr>
        <xdr:cNvSpPr txBox="1">
          <a:spLocks noChangeArrowheads="1"/>
        </xdr:cNvSpPr>
      </xdr:nvSpPr>
      <xdr:spPr bwMode="auto">
        <a:xfrm>
          <a:off x="2317750" y="23361650"/>
          <a:ext cx="4064000" cy="55626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1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Service Factor Classification</a:t>
          </a:r>
          <a:r>
            <a:rPr lang="en-US" sz="1400" b="0" i="0" strike="noStrike">
              <a:solidFill>
                <a:srgbClr val="000000"/>
              </a:solidFill>
              <a:latin typeface="Arial"/>
              <a:cs typeface="Arial"/>
            </a:rPr>
            <a:t>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Typical roller chain drive applications listed below are divided into three operational performance service classifications. </a:t>
          </a:r>
        </a:p>
        <a:p>
          <a:pPr algn="l" rtl="0">
            <a:defRPr sz="1000"/>
          </a:pPr>
          <a:r>
            <a:rPr lang="en-US" sz="1200" b="0" i="0" strike="noStrike">
              <a:solidFill>
                <a:srgbClr val="000000"/>
              </a:solidFill>
              <a:latin typeface="Arial"/>
              <a:cs typeface="Arial"/>
            </a:rPr>
            <a:t>Ref: Martin Sprocket and Gear</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Uniform Load</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Agitators, Liquid                        Generators</a:t>
          </a:r>
        </a:p>
        <a:p>
          <a:pPr algn="l" rtl="0">
            <a:defRPr sz="1000"/>
          </a:pPr>
          <a:r>
            <a:rPr lang="en-US" sz="1200" b="0" i="0" strike="noStrike">
              <a:solidFill>
                <a:srgbClr val="000000"/>
              </a:solidFill>
              <a:latin typeface="Arial"/>
              <a:cs typeface="Arial"/>
            </a:rPr>
            <a:t>    Blowers, Centrifugal                  Line Shafts, Even Load</a:t>
          </a:r>
        </a:p>
        <a:p>
          <a:pPr algn="l" rtl="0">
            <a:defRPr sz="1000"/>
          </a:pPr>
          <a:r>
            <a:rPr lang="en-US" sz="1200" b="0" i="0" strike="noStrike">
              <a:solidFill>
                <a:srgbClr val="000000"/>
              </a:solidFill>
              <a:latin typeface="Arial"/>
              <a:cs typeface="Arial"/>
            </a:rPr>
            <a:t>    Conveyors, Even Load              Machines, even Load</a:t>
          </a:r>
        </a:p>
        <a:p>
          <a:pPr algn="l" rtl="0">
            <a:defRPr sz="1000"/>
          </a:pPr>
          <a:r>
            <a:rPr lang="en-US" sz="1200" b="0" i="0" strike="noStrike">
              <a:solidFill>
                <a:srgbClr val="000000"/>
              </a:solidFill>
              <a:latin typeface="Arial"/>
              <a:cs typeface="Arial"/>
            </a:rPr>
            <a:t>    Elevators, Even Load                Pumps, Centrifugal</a:t>
          </a:r>
        </a:p>
        <a:p>
          <a:pPr algn="l" rtl="0">
            <a:defRPr sz="1000"/>
          </a:pPr>
          <a:r>
            <a:rPr lang="en-US" sz="1200" b="0" i="0" strike="noStrike">
              <a:solidFill>
                <a:srgbClr val="000000"/>
              </a:solidFill>
              <a:latin typeface="Arial"/>
              <a:cs typeface="Arial"/>
            </a:rPr>
            <a:t>    Fans, Centrifugal</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Moderate Shock Load</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Beaters                                     Line Shafts, Even Load</a:t>
          </a:r>
        </a:p>
        <a:p>
          <a:pPr algn="l" rtl="0">
            <a:defRPr sz="1000"/>
          </a:pPr>
          <a:r>
            <a:rPr lang="en-US" sz="1200" b="0" i="0" strike="noStrike">
              <a:solidFill>
                <a:srgbClr val="000000"/>
              </a:solidFill>
              <a:latin typeface="Arial"/>
              <a:cs typeface="Arial"/>
            </a:rPr>
            <a:t>    Compressors, Centrifugal         Machines, Pulsating</a:t>
          </a:r>
        </a:p>
        <a:p>
          <a:pPr algn="l" rtl="0">
            <a:defRPr sz="1000"/>
          </a:pPr>
          <a:r>
            <a:rPr lang="en-US" sz="1200" b="0" i="0" strike="noStrike">
              <a:solidFill>
                <a:srgbClr val="000000"/>
              </a:solidFill>
              <a:latin typeface="Arial"/>
              <a:cs typeface="Arial"/>
            </a:rPr>
            <a:t>    Conveyors, Uneven Load          Non-Reversing</a:t>
          </a:r>
        </a:p>
        <a:p>
          <a:pPr algn="l" rtl="0">
            <a:defRPr sz="1000"/>
          </a:pPr>
          <a:r>
            <a:rPr lang="en-US" sz="1200" b="0" i="0" strike="noStrike">
              <a:solidFill>
                <a:srgbClr val="000000"/>
              </a:solidFill>
              <a:latin typeface="Arial"/>
              <a:cs typeface="Arial"/>
            </a:rPr>
            <a:t>    Elevators, Uneven Load            Woodworking Machinery</a:t>
          </a:r>
        </a:p>
        <a:p>
          <a:pPr algn="l" rtl="0">
            <a:defRPr sz="1000"/>
          </a:pPr>
          <a:r>
            <a:rPr lang="en-US" sz="1200" b="0" i="0" strike="noStrike">
              <a:solidFill>
                <a:srgbClr val="000000"/>
              </a:solidFill>
              <a:latin typeface="Arial"/>
              <a:cs typeface="Arial"/>
            </a:rPr>
            <a:t>    Grinders, Pulp                            Screens, Rotary</a:t>
          </a:r>
        </a:p>
        <a:p>
          <a:pPr algn="l" rtl="0">
            <a:defRPr sz="1000"/>
          </a:pPr>
          <a:r>
            <a:rPr lang="en-US" sz="1200" b="0" i="0" strike="noStrike">
              <a:solidFill>
                <a:srgbClr val="000000"/>
              </a:solidFill>
              <a:latin typeface="Arial"/>
              <a:cs typeface="Arial"/>
            </a:rPr>
            <a:t>    Kilns &amp; Dryers                            </a:t>
          </a:r>
        </a:p>
        <a:p>
          <a:pPr algn="l" rtl="0">
            <a:defRPr sz="1000"/>
          </a:pPr>
          <a:r>
            <a:rPr lang="en-US" sz="1200" b="0" i="0" strike="noStrike">
              <a:solidFill>
                <a:srgbClr val="000000"/>
              </a:solidFill>
              <a:latin typeface="Arial"/>
              <a:cs typeface="Arial"/>
            </a:rPr>
            <a:t>    Laundry Washers</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Heavy Shock Load</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Brick Machines                            Hammer Mills</a:t>
          </a:r>
        </a:p>
        <a:p>
          <a:pPr algn="l" rtl="0">
            <a:defRPr sz="1000"/>
          </a:pPr>
          <a:r>
            <a:rPr lang="en-US" sz="1200" b="0" i="0" strike="noStrike">
              <a:solidFill>
                <a:srgbClr val="000000"/>
              </a:solidFill>
              <a:latin typeface="Arial"/>
              <a:cs typeface="Arial"/>
            </a:rPr>
            <a:t>    Compressors, Reciprocating       Rolling Mills</a:t>
          </a:r>
        </a:p>
        <a:p>
          <a:pPr algn="l" rtl="0">
            <a:defRPr sz="1000"/>
          </a:pPr>
          <a:r>
            <a:rPr lang="en-US" sz="1200" b="0" i="0" strike="noStrike">
              <a:solidFill>
                <a:srgbClr val="000000"/>
              </a:solidFill>
              <a:latin typeface="Arial"/>
              <a:cs typeface="Arial"/>
            </a:rPr>
            <a:t>    Crushers                                      Drawing Mills</a:t>
          </a:r>
        </a:p>
        <a:p>
          <a:pPr algn="l" rtl="0">
            <a:defRPr sz="1000"/>
          </a:pPr>
          <a:r>
            <a:rPr lang="en-US" sz="1200" b="0" i="0" strike="noStrike">
              <a:solidFill>
                <a:srgbClr val="000000"/>
              </a:solidFill>
              <a:latin typeface="Arial"/>
              <a:cs typeface="Arial"/>
            </a:rPr>
            <a:t>    Machines, Reversing                   Presses</a:t>
          </a:r>
        </a:p>
        <a:p>
          <a:pPr algn="l" rtl="0">
            <a:defRPr sz="1000"/>
          </a:pPr>
          <a:r>
            <a:rPr lang="en-US" sz="1200" b="0" i="0" strike="noStrike">
              <a:solidFill>
                <a:srgbClr val="000000"/>
              </a:solidFill>
              <a:latin typeface="Arial"/>
              <a:cs typeface="Arial"/>
            </a:rPr>
            <a:t>    Impact Loads                               Pumps, Reciprocating</a:t>
          </a:r>
        </a:p>
        <a:p>
          <a:pPr algn="l" rtl="0">
            <a:defRPr sz="1000"/>
          </a:pPr>
          <a:endParaRPr lang="en-US" sz="12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xdr:from>
      <xdr:col>11</xdr:col>
      <xdr:colOff>584200</xdr:colOff>
      <xdr:row>119</xdr:row>
      <xdr:rowOff>146050</xdr:rowOff>
    </xdr:from>
    <xdr:to>
      <xdr:col>19</xdr:col>
      <xdr:colOff>152400</xdr:colOff>
      <xdr:row>131</xdr:row>
      <xdr:rowOff>44450</xdr:rowOff>
    </xdr:to>
    <xdr:sp macro="" textlink="">
      <xdr:nvSpPr>
        <xdr:cNvPr id="2062" name="Text Box 14">
          <a:extLst>
            <a:ext uri="{FF2B5EF4-FFF2-40B4-BE49-F238E27FC236}">
              <a16:creationId xmlns:a16="http://schemas.microsoft.com/office/drawing/2014/main" id="{10788D3B-A05E-07EA-FEDA-7498098CE58A}"/>
            </a:ext>
          </a:extLst>
        </xdr:cNvPr>
        <xdr:cNvSpPr txBox="1">
          <a:spLocks noChangeArrowheads="1"/>
        </xdr:cNvSpPr>
      </xdr:nvSpPr>
      <xdr:spPr bwMode="auto">
        <a:xfrm>
          <a:off x="6800850" y="24701500"/>
          <a:ext cx="4800600" cy="22606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1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Unfavorable Operating Conditions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Add </a:t>
          </a:r>
          <a:r>
            <a:rPr lang="en-US" sz="1200" b="1" i="0" strike="noStrike">
              <a:solidFill>
                <a:srgbClr val="000000"/>
              </a:solidFill>
              <a:latin typeface="Arial"/>
              <a:cs typeface="Arial"/>
            </a:rPr>
            <a:t>0.2</a:t>
          </a:r>
          <a:r>
            <a:rPr lang="en-US" sz="1200" b="0" i="0" strike="noStrike">
              <a:solidFill>
                <a:srgbClr val="000000"/>
              </a:solidFill>
              <a:latin typeface="Arial"/>
              <a:cs typeface="Arial"/>
            </a:rPr>
            <a:t> to a Service Factor obtained from the above table to compensate for such unfavorable operating conditions as: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 Heavy Starting Loads            * Elevated Temperature</a:t>
          </a:r>
        </a:p>
        <a:p>
          <a:pPr algn="l" rtl="0">
            <a:defRPr sz="1000"/>
          </a:pPr>
          <a:r>
            <a:rPr lang="en-US" sz="1200" b="0" i="0" strike="noStrike">
              <a:solidFill>
                <a:srgbClr val="000000"/>
              </a:solidFill>
              <a:latin typeface="Arial"/>
              <a:cs typeface="Arial"/>
            </a:rPr>
            <a:t>    * Frequent Stops &amp; Starts       * Dust and other Abrasives</a:t>
          </a:r>
        </a:p>
        <a:p>
          <a:pPr algn="l" rtl="0">
            <a:defRPr sz="1000"/>
          </a:pPr>
          <a:r>
            <a:rPr lang="en-US" sz="1200" b="0" i="0" strike="noStrike">
              <a:solidFill>
                <a:srgbClr val="000000"/>
              </a:solidFill>
              <a:latin typeface="Arial"/>
              <a:cs typeface="Arial"/>
            </a:rPr>
            <a:t>    * Speeds Ratios &gt; 7 to 1.        * Lack of Lubrication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Ref: Martin Sprocket and Gear</a:t>
          </a:r>
        </a:p>
      </xdr:txBody>
    </xdr:sp>
    <xdr:clientData/>
  </xdr:twoCellAnchor>
  <xdr:twoCellAnchor editAs="oneCell">
    <xdr:from>
      <xdr:col>12</xdr:col>
      <xdr:colOff>19050</xdr:colOff>
      <xdr:row>4</xdr:row>
      <xdr:rowOff>146050</xdr:rowOff>
    </xdr:from>
    <xdr:to>
      <xdr:col>15</xdr:col>
      <xdr:colOff>605852</xdr:colOff>
      <xdr:row>19</xdr:row>
      <xdr:rowOff>82550</xdr:rowOff>
    </xdr:to>
    <xdr:pic>
      <xdr:nvPicPr>
        <xdr:cNvPr id="2303" name="Picture 15" descr="CHAIN PITCH &amp; CP">
          <a:extLst>
            <a:ext uri="{FF2B5EF4-FFF2-40B4-BE49-F238E27FC236}">
              <a16:creationId xmlns:a16="http://schemas.microsoft.com/office/drawing/2014/main" id="{3E14C351-B2EF-6502-19D6-181B66677D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00900" y="990600"/>
          <a:ext cx="2415602" cy="288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6350</xdr:colOff>
      <xdr:row>187</xdr:row>
      <xdr:rowOff>82550</xdr:rowOff>
    </xdr:from>
    <xdr:to>
      <xdr:col>11</xdr:col>
      <xdr:colOff>285750</xdr:colOff>
      <xdr:row>199</xdr:row>
      <xdr:rowOff>184150</xdr:rowOff>
    </xdr:to>
    <xdr:sp macro="" textlink="">
      <xdr:nvSpPr>
        <xdr:cNvPr id="2064" name="Text Box 16">
          <a:extLst>
            <a:ext uri="{FF2B5EF4-FFF2-40B4-BE49-F238E27FC236}">
              <a16:creationId xmlns:a16="http://schemas.microsoft.com/office/drawing/2014/main" id="{D3A489F2-B037-1F29-BC27-41FB81086D17}"/>
            </a:ext>
          </a:extLst>
        </xdr:cNvPr>
        <xdr:cNvSpPr txBox="1">
          <a:spLocks noChangeArrowheads="1"/>
        </xdr:cNvSpPr>
      </xdr:nvSpPr>
      <xdr:spPr bwMode="auto">
        <a:xfrm>
          <a:off x="2152650" y="38144450"/>
          <a:ext cx="4349750" cy="24638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1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Drive Chain Lubrication</a:t>
          </a:r>
          <a:endParaRPr lang="en-US" sz="14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bushing is a press fit on the pin and does not rotate. A small space between the bushing outside diameter and the roller inside diameter is provided for lubrication.</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Type I: </a:t>
          </a:r>
          <a:r>
            <a:rPr lang="en-US" sz="1200" b="0" i="0" strike="noStrike">
              <a:solidFill>
                <a:srgbClr val="000000"/>
              </a:solidFill>
              <a:latin typeface="Arial"/>
              <a:cs typeface="Arial"/>
            </a:rPr>
            <a:t>Less than 200 ft/min &gt; Manuel or drip lubricated.</a:t>
          </a:r>
        </a:p>
        <a:p>
          <a:pPr algn="l" rtl="0">
            <a:defRPr sz="1000"/>
          </a:pPr>
          <a:r>
            <a:rPr lang="en-US" sz="1200" b="1" i="0" strike="noStrike">
              <a:solidFill>
                <a:srgbClr val="000000"/>
              </a:solidFill>
              <a:latin typeface="Arial"/>
              <a:cs typeface="Arial"/>
            </a:rPr>
            <a:t>Type II:</a:t>
          </a:r>
          <a:r>
            <a:rPr lang="en-US" sz="1200" b="0" i="0" strike="noStrike">
              <a:solidFill>
                <a:srgbClr val="000000"/>
              </a:solidFill>
              <a:latin typeface="Arial"/>
              <a:cs typeface="Arial"/>
            </a:rPr>
            <a:t> Between 201 and 1800 ft/min &gt; Bath or disc lubricated.</a:t>
          </a:r>
        </a:p>
        <a:p>
          <a:pPr algn="l" rtl="0">
            <a:defRPr sz="1000"/>
          </a:pPr>
          <a:r>
            <a:rPr lang="en-US" sz="1200" b="1" i="0" strike="noStrike">
              <a:solidFill>
                <a:srgbClr val="000000"/>
              </a:solidFill>
              <a:latin typeface="Arial"/>
              <a:cs typeface="Arial"/>
            </a:rPr>
            <a:t>Type III:</a:t>
          </a:r>
          <a:r>
            <a:rPr lang="en-US" sz="1200" b="0" i="0" strike="noStrike">
              <a:solidFill>
                <a:srgbClr val="000000"/>
              </a:solidFill>
              <a:latin typeface="Arial"/>
              <a:cs typeface="Arial"/>
            </a:rPr>
            <a:t> Between 1801 and 3000 ft/min &gt; Oil stream lubricated.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See the oil bath - chain guard illustration at the top of this spread sheet.</a:t>
          </a: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15</xdr:col>
      <xdr:colOff>527050</xdr:colOff>
      <xdr:row>41</xdr:row>
      <xdr:rowOff>171450</xdr:rowOff>
    </xdr:from>
    <xdr:to>
      <xdr:col>24</xdr:col>
      <xdr:colOff>83484</xdr:colOff>
      <xdr:row>55</xdr:row>
      <xdr:rowOff>19050</xdr:rowOff>
    </xdr:to>
    <xdr:pic>
      <xdr:nvPicPr>
        <xdr:cNvPr id="2" name="Picture 1" descr="POWER TRANS SHAFT-TORQUE">
          <a:extLst>
            <a:ext uri="{FF2B5EF4-FFF2-40B4-BE49-F238E27FC236}">
              <a16:creationId xmlns:a16="http://schemas.microsoft.com/office/drawing/2014/main" id="{A1C03486-BB05-451C-B6CA-2AA0C52186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37700" y="8299450"/>
          <a:ext cx="5595284"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6350</xdr:colOff>
      <xdr:row>2</xdr:row>
      <xdr:rowOff>63500</xdr:rowOff>
    </xdr:from>
    <xdr:to>
      <xdr:col>7</xdr:col>
      <xdr:colOff>393562</xdr:colOff>
      <xdr:row>17</xdr:row>
      <xdr:rowOff>190500</xdr:rowOff>
    </xdr:to>
    <xdr:sp macro="" textlink="">
      <xdr:nvSpPr>
        <xdr:cNvPr id="4099" name="Text Box 3">
          <a:extLst>
            <a:ext uri="{FF2B5EF4-FFF2-40B4-BE49-F238E27FC236}">
              <a16:creationId xmlns:a16="http://schemas.microsoft.com/office/drawing/2014/main" id="{C4F8020C-BC38-9C9C-4047-EF4EAD08357C}"/>
            </a:ext>
          </a:extLst>
        </xdr:cNvPr>
        <xdr:cNvSpPr txBox="1">
          <a:spLocks noChangeArrowheads="1"/>
        </xdr:cNvSpPr>
      </xdr:nvSpPr>
      <xdr:spPr bwMode="auto">
        <a:xfrm>
          <a:off x="552450" y="514350"/>
          <a:ext cx="4324212" cy="30797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ysClr val="windowText" lastClr="000000"/>
            </a:solidFill>
            <a:latin typeface="Arial"/>
            <a:cs typeface="Arial"/>
          </a:endParaRPr>
        </a:p>
        <a:p>
          <a:pPr algn="ctr" rtl="0">
            <a:defRPr sz="1000"/>
          </a:pPr>
          <a:r>
            <a:rPr lang="en-US" sz="1400" b="1" i="0" strike="noStrike">
              <a:solidFill>
                <a:sysClr val="windowText" lastClr="000000"/>
              </a:solidFill>
              <a:latin typeface="Arial"/>
              <a:cs typeface="Arial"/>
            </a:rPr>
            <a:t>Chain Pull</a:t>
          </a:r>
        </a:p>
        <a:p>
          <a:pPr algn="l" rtl="0">
            <a:defRPr sz="1000"/>
          </a:pPr>
          <a:endParaRPr lang="en-US" sz="1200" b="1" i="0" strike="noStrike">
            <a:solidFill>
              <a:sysClr val="windowText" lastClr="000000"/>
            </a:solidFill>
            <a:latin typeface="Arial"/>
            <a:cs typeface="Arial"/>
          </a:endParaRPr>
        </a:p>
        <a:p>
          <a:pPr algn="l" rtl="0">
            <a:defRPr sz="1000"/>
          </a:pPr>
          <a:r>
            <a:rPr lang="en-US" sz="1200" b="1" i="0" strike="noStrike">
              <a:solidFill>
                <a:srgbClr val="000000"/>
              </a:solidFill>
              <a:latin typeface="Arial"/>
              <a:cs typeface="Arial"/>
            </a:rPr>
            <a:t>Chain conveyors move bulk materials</a:t>
          </a:r>
          <a:r>
            <a:rPr lang="en-US" sz="1200" b="0" i="0" strike="noStrike">
              <a:solidFill>
                <a:srgbClr val="000000"/>
              </a:solidFill>
              <a:latin typeface="Arial"/>
              <a:cs typeface="Arial"/>
            </a:rPr>
            <a:t> such as: coal, ash, grains, and ore in mining operations.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They are used to convey hot materials.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Chain pull includes the force necessary to overcome friction and move the weight of bulk material</a:t>
          </a:r>
          <a:r>
            <a:rPr lang="en-US" sz="1200" b="1" i="0" strike="noStrike">
              <a:solidFill>
                <a:srgbClr val="000000"/>
              </a:solidFill>
              <a:latin typeface="Arial"/>
              <a:cs typeface="Arial"/>
            </a:rPr>
            <a:t> </a:t>
          </a:r>
          <a:r>
            <a:rPr lang="en-US" sz="1200" b="0" i="0" strike="noStrike">
              <a:solidFill>
                <a:srgbClr val="000000"/>
              </a:solidFill>
              <a:latin typeface="Arial"/>
              <a:cs typeface="Arial"/>
            </a:rPr>
            <a:t>and chain.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carrying and return strands of chain are supported in runways in the horizontal and inclined conveyors.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Runways guide chain in vertical conveyors and offer little or no friction.</a:t>
          </a:r>
        </a:p>
      </xdr:txBody>
    </xdr:sp>
    <xdr:clientData/>
  </xdr:twoCellAnchor>
  <xdr:twoCellAnchor>
    <xdr:from>
      <xdr:col>3</xdr:col>
      <xdr:colOff>6350</xdr:colOff>
      <xdr:row>114</xdr:row>
      <xdr:rowOff>63500</xdr:rowOff>
    </xdr:from>
    <xdr:to>
      <xdr:col>9</xdr:col>
      <xdr:colOff>374533</xdr:colOff>
      <xdr:row>133</xdr:row>
      <xdr:rowOff>12700</xdr:rowOff>
    </xdr:to>
    <xdr:sp macro="" textlink="">
      <xdr:nvSpPr>
        <xdr:cNvPr id="4102" name="Text Box 6">
          <a:extLst>
            <a:ext uri="{FF2B5EF4-FFF2-40B4-BE49-F238E27FC236}">
              <a16:creationId xmlns:a16="http://schemas.microsoft.com/office/drawing/2014/main" id="{CE8B3E69-A8A9-4C37-0843-B25184BB2A16}"/>
            </a:ext>
          </a:extLst>
        </xdr:cNvPr>
        <xdr:cNvSpPr txBox="1">
          <a:spLocks noChangeArrowheads="1"/>
        </xdr:cNvSpPr>
      </xdr:nvSpPr>
      <xdr:spPr bwMode="auto">
        <a:xfrm>
          <a:off x="1771650" y="22701250"/>
          <a:ext cx="4603633" cy="3689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1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Bulk materials are carried by flat drag conveyors</a:t>
          </a:r>
          <a:r>
            <a:rPr lang="en-US" sz="1200" b="0" i="0" strike="noStrike">
              <a:solidFill>
                <a:srgbClr val="000000"/>
              </a:solidFill>
              <a:latin typeface="Arial"/>
              <a:cs typeface="Arial"/>
            </a:rPr>
            <a:t> with little tumbling or agitation reducing product degradation compared with screw conveyors.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dust tight construction preventing product contamination is  illustration below. Bolted construction allows bottom and side liners to be replaced when worn. Stainless steel construction is required for food applications.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Friction is reduced with bolt-on UHMW polyethylene flight liners. Some  conveyors have strands of chain sliding in runways. These runways have replaceable Ulta-High Molecular Weight, (UHMW) liners that reduce friction.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Industry standard drag chain flight widths </a:t>
          </a:r>
          <a:r>
            <a:rPr lang="en-US" sz="1200" b="1" i="0" strike="noStrike">
              <a:solidFill>
                <a:srgbClr val="000000"/>
              </a:solidFill>
              <a:latin typeface="Arial"/>
              <a:cs typeface="Arial"/>
            </a:rPr>
            <a:t>X </a:t>
          </a:r>
          <a:r>
            <a:rPr lang="en-US" sz="1200" b="0" i="0" strike="noStrike">
              <a:solidFill>
                <a:srgbClr val="000000"/>
              </a:solidFill>
              <a:latin typeface="Arial"/>
              <a:cs typeface="Arial"/>
            </a:rPr>
            <a:t>are listed below.</a:t>
          </a:r>
          <a:r>
            <a:rPr lang="en-US" sz="1200" b="1" i="0" strike="noStrike">
              <a:solidFill>
                <a:srgbClr val="000000"/>
              </a:solidFill>
              <a:latin typeface="Arial"/>
              <a:cs typeface="Arial"/>
            </a:rPr>
            <a:t> </a:t>
          </a:r>
          <a:r>
            <a:rPr lang="en-US" sz="1200" b="0" i="0" strike="noStrike">
              <a:solidFill>
                <a:srgbClr val="000000"/>
              </a:solidFill>
              <a:latin typeface="Arial"/>
              <a:cs typeface="Arial"/>
            </a:rPr>
            <a:t>Conveyed bulk material average pile height is </a:t>
          </a:r>
          <a:r>
            <a:rPr lang="en-US" sz="1200" b="1" i="0" strike="noStrike">
              <a:solidFill>
                <a:srgbClr val="000000"/>
              </a:solidFill>
              <a:latin typeface="Arial"/>
              <a:cs typeface="Arial"/>
            </a:rPr>
            <a:t>Z. Flight dimension Y must be determined by testing each bulk material application. </a:t>
          </a:r>
        </a:p>
        <a:p>
          <a:pPr algn="l" rtl="0">
            <a:defRPr sz="1000"/>
          </a:pPr>
          <a:endParaRPr lang="en-US" sz="1400" b="1" i="0" strike="noStrike">
            <a:solidFill>
              <a:srgbClr val="000000"/>
            </a:solidFill>
            <a:latin typeface="Arial"/>
            <a:cs typeface="Arial"/>
          </a:endParaRPr>
        </a:p>
        <a:p>
          <a:pPr algn="l" rtl="0">
            <a:defRPr sz="1000"/>
          </a:pPr>
          <a:endParaRPr lang="en-US" sz="11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10</xdr:col>
      <xdr:colOff>177800</xdr:colOff>
      <xdr:row>114</xdr:row>
      <xdr:rowOff>139700</xdr:rowOff>
    </xdr:from>
    <xdr:to>
      <xdr:col>13</xdr:col>
      <xdr:colOff>1289050</xdr:colOff>
      <xdr:row>136</xdr:row>
      <xdr:rowOff>63500</xdr:rowOff>
    </xdr:to>
    <xdr:pic>
      <xdr:nvPicPr>
        <xdr:cNvPr id="4586" name="Picture 10" descr="CONVEYOR SECTION">
          <a:extLst>
            <a:ext uri="{FF2B5EF4-FFF2-40B4-BE49-F238E27FC236}">
              <a16:creationId xmlns:a16="http://schemas.microsoft.com/office/drawing/2014/main" id="{AD53DF4D-52B2-1E7D-7FC4-FAFBC3DA9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8650" y="22777450"/>
          <a:ext cx="3784600" cy="427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577850</xdr:colOff>
      <xdr:row>29</xdr:row>
      <xdr:rowOff>190500</xdr:rowOff>
    </xdr:from>
    <xdr:to>
      <xdr:col>13</xdr:col>
      <xdr:colOff>241300</xdr:colOff>
      <xdr:row>39</xdr:row>
      <xdr:rowOff>95250</xdr:rowOff>
    </xdr:to>
    <xdr:sp macro="" textlink="">
      <xdr:nvSpPr>
        <xdr:cNvPr id="4107" name="Text Box 11">
          <a:extLst>
            <a:ext uri="{FF2B5EF4-FFF2-40B4-BE49-F238E27FC236}">
              <a16:creationId xmlns:a16="http://schemas.microsoft.com/office/drawing/2014/main" id="{58006D61-0883-86FB-0E6E-828FF40561DC}"/>
            </a:ext>
          </a:extLst>
        </xdr:cNvPr>
        <xdr:cNvSpPr txBox="1">
          <a:spLocks noChangeArrowheads="1"/>
        </xdr:cNvSpPr>
      </xdr:nvSpPr>
      <xdr:spPr bwMode="auto">
        <a:xfrm>
          <a:off x="6578600" y="5988050"/>
          <a:ext cx="3136900" cy="1898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Bulk materials are:</a:t>
          </a:r>
          <a:r>
            <a:rPr lang="en-US" sz="1200" b="0" i="0" strike="noStrike">
              <a:solidFill>
                <a:srgbClr val="000000"/>
              </a:solidFill>
              <a:latin typeface="Arial"/>
              <a:cs typeface="Arial"/>
            </a:rPr>
            <a:t> moved, distributed, elevated, heated, cooled, and collected in chain conveyors.</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S = Chain speed, Ft/min.</a:t>
          </a:r>
        </a:p>
        <a:p>
          <a:pPr algn="l" rtl="0">
            <a:defRPr sz="1000"/>
          </a:pPr>
          <a:r>
            <a:rPr lang="en-US" sz="1200" b="1" i="0" strike="noStrike">
              <a:solidFill>
                <a:srgbClr val="000000"/>
              </a:solidFill>
              <a:latin typeface="Arial"/>
              <a:cs typeface="Arial"/>
            </a:rPr>
            <a:t>H = Sprocket center distance, ft.</a:t>
          </a:r>
        </a:p>
        <a:p>
          <a:pPr algn="l" rtl="0">
            <a:defRPr sz="1000"/>
          </a:pPr>
          <a:r>
            <a:rPr lang="en-US" sz="1200" b="1" i="0" strike="noStrike">
              <a:solidFill>
                <a:srgbClr val="000000"/>
              </a:solidFill>
              <a:latin typeface="Arial"/>
              <a:cs typeface="Arial"/>
            </a:rPr>
            <a:t>D = Sprocket pitch circle dia, in.</a:t>
          </a:r>
        </a:p>
      </xdr:txBody>
    </xdr:sp>
    <xdr:clientData/>
  </xdr:twoCellAnchor>
  <xdr:twoCellAnchor editAs="oneCell">
    <xdr:from>
      <xdr:col>2</xdr:col>
      <xdr:colOff>336550</xdr:colOff>
      <xdr:row>19</xdr:row>
      <xdr:rowOff>6350</xdr:rowOff>
    </xdr:from>
    <xdr:to>
      <xdr:col>7</xdr:col>
      <xdr:colOff>120650</xdr:colOff>
      <xdr:row>27</xdr:row>
      <xdr:rowOff>38100</xdr:rowOff>
    </xdr:to>
    <xdr:pic>
      <xdr:nvPicPr>
        <xdr:cNvPr id="4588" name="Picture 15" descr="CONVEYOR-HOR">
          <a:extLst>
            <a:ext uri="{FF2B5EF4-FFF2-40B4-BE49-F238E27FC236}">
              <a16:creationId xmlns:a16="http://schemas.microsoft.com/office/drawing/2014/main" id="{F761B998-C4BE-BA34-54ED-B9D8AB276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550" y="1987550"/>
          <a:ext cx="3111500" cy="160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39</xdr:row>
      <xdr:rowOff>190500</xdr:rowOff>
    </xdr:from>
    <xdr:to>
      <xdr:col>6</xdr:col>
      <xdr:colOff>571500</xdr:colOff>
      <xdr:row>51</xdr:row>
      <xdr:rowOff>184150</xdr:rowOff>
    </xdr:to>
    <xdr:pic>
      <xdr:nvPicPr>
        <xdr:cNvPr id="4589" name="Picture 16" descr="CONVEYOR-INCLINED">
          <a:extLst>
            <a:ext uri="{FF2B5EF4-FFF2-40B4-BE49-F238E27FC236}">
              <a16:creationId xmlns:a16="http://schemas.microsoft.com/office/drawing/2014/main" id="{C67C61F3-BE21-E238-C039-C38C938E8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25600" y="7981950"/>
          <a:ext cx="2819400" cy="235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127000</xdr:colOff>
      <xdr:row>83</xdr:row>
      <xdr:rowOff>127000</xdr:rowOff>
    </xdr:from>
    <xdr:to>
      <xdr:col>7</xdr:col>
      <xdr:colOff>552450</xdr:colOff>
      <xdr:row>96</xdr:row>
      <xdr:rowOff>171450</xdr:rowOff>
    </xdr:to>
    <xdr:pic>
      <xdr:nvPicPr>
        <xdr:cNvPr id="4590" name="Picture 18" descr="CONVEYOR-HOR+INCLINED">
          <a:extLst>
            <a:ext uri="{FF2B5EF4-FFF2-40B4-BE49-F238E27FC236}">
              <a16:creationId xmlns:a16="http://schemas.microsoft.com/office/drawing/2014/main" id="{7B87D665-ADFC-922B-0B14-1F04E698B7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3100" y="16630650"/>
          <a:ext cx="4362450" cy="260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184150</xdr:colOff>
      <xdr:row>98</xdr:row>
      <xdr:rowOff>152400</xdr:rowOff>
    </xdr:from>
    <xdr:to>
      <xdr:col>10</xdr:col>
      <xdr:colOff>450850</xdr:colOff>
      <xdr:row>111</xdr:row>
      <xdr:rowOff>133350</xdr:rowOff>
    </xdr:to>
    <xdr:pic>
      <xdr:nvPicPr>
        <xdr:cNvPr id="4591" name="Picture 19" descr="CONVEYOR-COLLECTING">
          <a:extLst>
            <a:ext uri="{FF2B5EF4-FFF2-40B4-BE49-F238E27FC236}">
              <a16:creationId xmlns:a16="http://schemas.microsoft.com/office/drawing/2014/main" id="{5445A09F-CE2F-412D-97BC-4714B555E4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57650" y="19608800"/>
          <a:ext cx="3194050" cy="2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508000</xdr:colOff>
      <xdr:row>85</xdr:row>
      <xdr:rowOff>133350</xdr:rowOff>
    </xdr:from>
    <xdr:to>
      <xdr:col>13</xdr:col>
      <xdr:colOff>387350</xdr:colOff>
      <xdr:row>94</xdr:row>
      <xdr:rowOff>133350</xdr:rowOff>
    </xdr:to>
    <xdr:pic>
      <xdr:nvPicPr>
        <xdr:cNvPr id="4592" name="Picture 21" descr="CONVEYOR-DISTRIBUTING">
          <a:extLst>
            <a:ext uri="{FF2B5EF4-FFF2-40B4-BE49-F238E27FC236}">
              <a16:creationId xmlns:a16="http://schemas.microsoft.com/office/drawing/2014/main" id="{98020893-F7F9-7159-67DE-5841F86BD1C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27700" y="17030700"/>
          <a:ext cx="41338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768350</xdr:colOff>
      <xdr:row>109</xdr:row>
      <xdr:rowOff>12700</xdr:rowOff>
    </xdr:from>
    <xdr:to>
      <xdr:col>13</xdr:col>
      <xdr:colOff>660400</xdr:colOff>
      <xdr:row>113</xdr:row>
      <xdr:rowOff>95250</xdr:rowOff>
    </xdr:to>
    <xdr:sp macro="" textlink="">
      <xdr:nvSpPr>
        <xdr:cNvPr id="4118" name="Text Box 22">
          <a:extLst>
            <a:ext uri="{FF2B5EF4-FFF2-40B4-BE49-F238E27FC236}">
              <a16:creationId xmlns:a16="http://schemas.microsoft.com/office/drawing/2014/main" id="{8EAB6D2F-49FC-095F-E38E-D9E070573D44}"/>
            </a:ext>
          </a:extLst>
        </xdr:cNvPr>
        <xdr:cNvSpPr txBox="1">
          <a:spLocks noChangeArrowheads="1"/>
        </xdr:cNvSpPr>
      </xdr:nvSpPr>
      <xdr:spPr bwMode="auto">
        <a:xfrm>
          <a:off x="7569200" y="21634450"/>
          <a:ext cx="2565400" cy="869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The capacities of drag chain conveyors below are based on dry free flowing grains. </a:t>
          </a:r>
        </a:p>
      </xdr:txBody>
    </xdr:sp>
    <xdr:clientData/>
  </xdr:twoCellAnchor>
  <xdr:twoCellAnchor>
    <xdr:from>
      <xdr:col>4</xdr:col>
      <xdr:colOff>0</xdr:colOff>
      <xdr:row>64</xdr:row>
      <xdr:rowOff>107950</xdr:rowOff>
    </xdr:from>
    <xdr:to>
      <xdr:col>12</xdr:col>
      <xdr:colOff>654050</xdr:colOff>
      <xdr:row>72</xdr:row>
      <xdr:rowOff>177800</xdr:rowOff>
    </xdr:to>
    <xdr:sp macro="" textlink="">
      <xdr:nvSpPr>
        <xdr:cNvPr id="4121" name="Text Box 25">
          <a:extLst>
            <a:ext uri="{FF2B5EF4-FFF2-40B4-BE49-F238E27FC236}">
              <a16:creationId xmlns:a16="http://schemas.microsoft.com/office/drawing/2014/main" id="{EEA780BC-2EA7-5223-B8F8-292CD0D08D8E}"/>
            </a:ext>
          </a:extLst>
        </xdr:cNvPr>
        <xdr:cNvSpPr txBox="1">
          <a:spLocks noChangeArrowheads="1"/>
        </xdr:cNvSpPr>
      </xdr:nvSpPr>
      <xdr:spPr bwMode="auto">
        <a:xfrm>
          <a:off x="2406650" y="12846050"/>
          <a:ext cx="6076950" cy="16446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endParaRPr lang="en-US" sz="14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Conveyor Motor Selection</a:t>
          </a:r>
        </a:p>
        <a:p>
          <a:pPr algn="l" rtl="0">
            <a:defRPr sz="1000"/>
          </a:pPr>
          <a:endParaRPr lang="en-US" sz="1200" b="1" i="0" strike="noStrike">
            <a:solidFill>
              <a:srgbClr val="000000"/>
            </a:solidFill>
            <a:latin typeface="Arial"/>
            <a:cs typeface="Arial"/>
          </a:endParaRPr>
        </a:p>
        <a:p>
          <a:pPr algn="l" rtl="0">
            <a:defRPr sz="1000"/>
          </a:pPr>
          <a:r>
            <a:rPr lang="en-US" sz="1200" b="0" i="0" u="sng" strike="noStrike">
              <a:solidFill>
                <a:srgbClr val="000000"/>
              </a:solidFill>
              <a:latin typeface="Arial"/>
              <a:cs typeface="Arial"/>
            </a:rPr>
            <a:t>Drag chain conveyors operate in the speed range from 100 to 200 feet per minute.</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Conveyor motor drive power,  HP = Force x ft/min / ( e x 33,000)</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e = drive efficiency (85% for typical combined gear and chain drive)</a:t>
          </a:r>
        </a:p>
      </xdr:txBody>
    </xdr:sp>
    <xdr:clientData/>
  </xdr:twoCellAnchor>
  <xdr:twoCellAnchor>
    <xdr:from>
      <xdr:col>14</xdr:col>
      <xdr:colOff>431800</xdr:colOff>
      <xdr:row>116</xdr:row>
      <xdr:rowOff>107950</xdr:rowOff>
    </xdr:from>
    <xdr:to>
      <xdr:col>16</xdr:col>
      <xdr:colOff>546100</xdr:colOff>
      <xdr:row>123</xdr:row>
      <xdr:rowOff>25400</xdr:rowOff>
    </xdr:to>
    <xdr:sp macro="" textlink="">
      <xdr:nvSpPr>
        <xdr:cNvPr id="4124" name="Text Box 28">
          <a:extLst>
            <a:ext uri="{FF2B5EF4-FFF2-40B4-BE49-F238E27FC236}">
              <a16:creationId xmlns:a16="http://schemas.microsoft.com/office/drawing/2014/main" id="{BC21FF2A-71EA-8CE6-FA5E-CD66772F6809}"/>
            </a:ext>
          </a:extLst>
        </xdr:cNvPr>
        <xdr:cNvSpPr txBox="1">
          <a:spLocks noChangeArrowheads="1"/>
        </xdr:cNvSpPr>
      </xdr:nvSpPr>
      <xdr:spPr bwMode="auto">
        <a:xfrm>
          <a:off x="11582400" y="23139400"/>
          <a:ext cx="1333500" cy="1295400"/>
        </a:xfrm>
        <a:prstGeom prst="rect">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0">
            <a:defRPr sz="1000"/>
          </a:pPr>
          <a:endParaRPr lang="en-US" sz="1200" b="0"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Standard flight widths X are given below in inches.</a:t>
          </a:r>
        </a:p>
      </xdr:txBody>
    </xdr:sp>
    <xdr:clientData/>
  </xdr:twoCellAnchor>
  <xdr:twoCellAnchor>
    <xdr:from>
      <xdr:col>8</xdr:col>
      <xdr:colOff>12700</xdr:colOff>
      <xdr:row>142</xdr:row>
      <xdr:rowOff>6350</xdr:rowOff>
    </xdr:from>
    <xdr:to>
      <xdr:col>9</xdr:col>
      <xdr:colOff>228600</xdr:colOff>
      <xdr:row>143</xdr:row>
      <xdr:rowOff>12582</xdr:rowOff>
    </xdr:to>
    <xdr:sp macro="" textlink="">
      <xdr:nvSpPr>
        <xdr:cNvPr id="4125" name="Text Box 29">
          <a:extLst>
            <a:ext uri="{FF2B5EF4-FFF2-40B4-BE49-F238E27FC236}">
              <a16:creationId xmlns:a16="http://schemas.microsoft.com/office/drawing/2014/main" id="{6ACA531C-E300-32F1-88C0-711FAF011317}"/>
            </a:ext>
          </a:extLst>
        </xdr:cNvPr>
        <xdr:cNvSpPr txBox="1">
          <a:spLocks noChangeArrowheads="1"/>
        </xdr:cNvSpPr>
      </xdr:nvSpPr>
      <xdr:spPr bwMode="auto">
        <a:xfrm>
          <a:off x="3762375" y="30889575"/>
          <a:ext cx="942975" cy="1714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Y = Z - 1 inch</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clientData/>
  </xdr:twoCellAnchor>
  <xdr:twoCellAnchor editAs="oneCell">
    <xdr:from>
      <xdr:col>1</xdr:col>
      <xdr:colOff>317500</xdr:colOff>
      <xdr:row>245</xdr:row>
      <xdr:rowOff>82550</xdr:rowOff>
    </xdr:from>
    <xdr:to>
      <xdr:col>9</xdr:col>
      <xdr:colOff>120650</xdr:colOff>
      <xdr:row>270</xdr:row>
      <xdr:rowOff>165100</xdr:rowOff>
    </xdr:to>
    <xdr:pic>
      <xdr:nvPicPr>
        <xdr:cNvPr id="4597" name="Picture 14" descr="CONVEYOR SECTION-2.jpg">
          <a:extLst>
            <a:ext uri="{FF2B5EF4-FFF2-40B4-BE49-F238E27FC236}">
              <a16:creationId xmlns:a16="http://schemas.microsoft.com/office/drawing/2014/main" id="{3C0A7DD3-C0B3-71CE-7233-D1EBB93C567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3600" y="59594750"/>
          <a:ext cx="5257800" cy="500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152400</xdr:colOff>
      <xdr:row>289</xdr:row>
      <xdr:rowOff>63500</xdr:rowOff>
    </xdr:from>
    <xdr:to>
      <xdr:col>10</xdr:col>
      <xdr:colOff>152400</xdr:colOff>
      <xdr:row>336</xdr:row>
      <xdr:rowOff>38100</xdr:rowOff>
    </xdr:to>
    <xdr:sp macro="" textlink="">
      <xdr:nvSpPr>
        <xdr:cNvPr id="41" name="Text Box 9">
          <a:extLst>
            <a:ext uri="{FF2B5EF4-FFF2-40B4-BE49-F238E27FC236}">
              <a16:creationId xmlns:a16="http://schemas.microsoft.com/office/drawing/2014/main" id="{03FE2250-6063-5127-3707-ACB50A32575E}"/>
            </a:ext>
          </a:extLst>
        </xdr:cNvPr>
        <xdr:cNvSpPr txBox="1">
          <a:spLocks noChangeArrowheads="1"/>
        </xdr:cNvSpPr>
      </xdr:nvSpPr>
      <xdr:spPr bwMode="auto">
        <a:xfrm>
          <a:off x="1917700" y="66744850"/>
          <a:ext cx="5035550" cy="92265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FF"/>
            </a:solidFill>
            <a:latin typeface="Arial"/>
            <a:cs typeface="Arial"/>
          </a:endParaRPr>
        </a:p>
        <a:p>
          <a:pPr algn="ctr" rtl="0">
            <a:defRPr sz="1000"/>
          </a:pPr>
          <a:r>
            <a:rPr lang="en-US" sz="1400" b="1" i="0" strike="noStrike">
              <a:solidFill>
                <a:sysClr val="windowText" lastClr="000000"/>
              </a:solidFill>
              <a:latin typeface="Arial"/>
              <a:cs typeface="Arial"/>
            </a:rPr>
            <a:t>DESIGN EXAMPLE</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1. Use  the above Excel spread sheet to design the a DRAG CHAIN conveyor to transport 6000 cu ft / hr of crushed coal weighing 50 lbs / cu ft, 1/8” to 1/2” lump size with a horizontal distance of 10 ft from the center of Head to center of the Tail sprocket.</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2. After finding the dimensions in the Drag Chain Conveyor section view above, submit a hard copy CAD drawing of the conveyor section view above with dimensions instead of letters A through J to the EGT210 instructor. Distance learning students will email the dimensioned CAD drawing with dimensions A through J.</a:t>
          </a:r>
        </a:p>
        <a:p>
          <a:pPr algn="l" rtl="0">
            <a:defRPr sz="1000"/>
          </a:pPr>
          <a:r>
            <a:rPr lang="en-US" sz="1200" b="1" i="0" strike="noStrike">
              <a:solidFill>
                <a:srgbClr val="000000"/>
              </a:solidFill>
              <a:latin typeface="Arial"/>
              <a:cs typeface="Arial"/>
            </a:rPr>
            <a:t>A =                         B =</a:t>
          </a:r>
        </a:p>
        <a:p>
          <a:pPr algn="l" rtl="0">
            <a:defRPr sz="1000"/>
          </a:pPr>
          <a:r>
            <a:rPr lang="en-US" sz="1200" b="1" i="0" strike="noStrike">
              <a:solidFill>
                <a:srgbClr val="000000"/>
              </a:solidFill>
              <a:latin typeface="Arial"/>
              <a:cs typeface="Arial"/>
            </a:rPr>
            <a:t>C =                         D =</a:t>
          </a:r>
        </a:p>
        <a:p>
          <a:pPr algn="l" rtl="0">
            <a:defRPr sz="1000"/>
          </a:pPr>
          <a:r>
            <a:rPr lang="en-US" sz="1200" b="1" i="0" strike="noStrike">
              <a:solidFill>
                <a:srgbClr val="000000"/>
              </a:solidFill>
              <a:latin typeface="Arial"/>
              <a:cs typeface="Arial"/>
            </a:rPr>
            <a:t>E =                          F =</a:t>
          </a:r>
        </a:p>
        <a:p>
          <a:pPr algn="l" rtl="0">
            <a:defRPr sz="1000"/>
          </a:pPr>
          <a:r>
            <a:rPr lang="en-US" sz="1200" b="1" i="0" strike="noStrike">
              <a:solidFill>
                <a:srgbClr val="000000"/>
              </a:solidFill>
              <a:latin typeface="Arial"/>
              <a:cs typeface="Arial"/>
            </a:rPr>
            <a:t>G =                         H =</a:t>
          </a:r>
        </a:p>
        <a:p>
          <a:pPr algn="l" rtl="0">
            <a:defRPr sz="1000"/>
          </a:pPr>
          <a:r>
            <a:rPr lang="en-US" sz="1200" b="1" i="0" strike="noStrike">
              <a:solidFill>
                <a:srgbClr val="000000"/>
              </a:solidFill>
              <a:latin typeface="Arial"/>
              <a:cs typeface="Arial"/>
            </a:rPr>
            <a:t>J =              </a:t>
          </a:r>
        </a:p>
        <a:p>
          <a:pPr algn="l" rtl="0">
            <a:defRPr sz="1000"/>
          </a:pP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3. Make a 3-view, A-size (8 ½” x 11”), orthographic assembly SKETCH of the DRAG CHAIN conveyor.</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4. The side view is to be sectioned through the middle of the drag chain conveyor.</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5. Show and label the following components on the drawing:</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a. Head and tail sprockets.</a:t>
          </a:r>
        </a:p>
        <a:p>
          <a:pPr algn="l" rtl="0">
            <a:defRPr sz="1000"/>
          </a:pPr>
          <a:r>
            <a:rPr lang="en-US" sz="1200" b="1" i="0" strike="noStrike">
              <a:solidFill>
                <a:srgbClr val="000000"/>
              </a:solidFill>
              <a:latin typeface="Arial"/>
              <a:cs typeface="Arial"/>
            </a:rPr>
            <a:t>b. Head and tail shafts.</a:t>
          </a:r>
        </a:p>
        <a:p>
          <a:pPr algn="l" rtl="0">
            <a:defRPr sz="1000"/>
          </a:pPr>
          <a:r>
            <a:rPr lang="en-US" sz="1200" b="1" i="0" strike="noStrike">
              <a:solidFill>
                <a:srgbClr val="000000"/>
              </a:solidFill>
              <a:latin typeface="Arial"/>
              <a:cs typeface="Arial"/>
            </a:rPr>
            <a:t>c. Drag chain with attachments for vertical flight plates.</a:t>
          </a:r>
        </a:p>
        <a:p>
          <a:pPr algn="l" rtl="0">
            <a:defRPr sz="1000"/>
          </a:pPr>
          <a:r>
            <a:rPr lang="en-US" sz="1200" b="1" i="0" strike="noStrike">
              <a:solidFill>
                <a:srgbClr val="000000"/>
              </a:solidFill>
              <a:latin typeface="Arial"/>
              <a:cs typeface="Arial"/>
            </a:rPr>
            <a:t>d. Vertical flight plates. Assume Y = Z - 1.</a:t>
          </a:r>
        </a:p>
        <a:p>
          <a:pPr algn="l" rtl="0">
            <a:defRPr sz="1000"/>
          </a:pPr>
          <a:r>
            <a:rPr lang="en-US" sz="1200" b="1" i="0" strike="noStrike">
              <a:solidFill>
                <a:srgbClr val="000000"/>
              </a:solidFill>
              <a:latin typeface="Arial"/>
              <a:cs typeface="Arial"/>
            </a:rPr>
            <a:t>e. Inlet and discharge chutes.</a:t>
          </a:r>
        </a:p>
        <a:p>
          <a:pPr algn="l" rtl="0">
            <a:defRPr sz="1000"/>
          </a:pPr>
          <a:r>
            <a:rPr lang="en-US" sz="1200" b="1" i="0" strike="noStrike">
              <a:solidFill>
                <a:srgbClr val="000000"/>
              </a:solidFill>
              <a:latin typeface="Arial"/>
              <a:cs typeface="Arial"/>
            </a:rPr>
            <a:t>f. Drive motor with gearbox speed reducer.</a:t>
          </a:r>
        </a:p>
        <a:p>
          <a:pPr algn="l" rtl="0">
            <a:defRPr sz="1000"/>
          </a:pPr>
          <a:r>
            <a:rPr lang="en-US" sz="1200" b="1" i="0" strike="noStrike">
              <a:solidFill>
                <a:srgbClr val="000000"/>
              </a:solidFill>
              <a:latin typeface="Arial"/>
              <a:cs typeface="Arial"/>
            </a:rPr>
            <a:t>g. Drive support bracket for adjusting chain tension.</a:t>
          </a:r>
        </a:p>
        <a:p>
          <a:pPr algn="l" rtl="0">
            <a:defRPr sz="1000"/>
          </a:pPr>
          <a:r>
            <a:rPr lang="en-US" sz="1200" b="1" i="0" strike="noStrike">
              <a:solidFill>
                <a:srgbClr val="000000"/>
              </a:solidFill>
              <a:latin typeface="Arial"/>
              <a:cs typeface="Arial"/>
            </a:rPr>
            <a:t>h. Drive and driven sprockets with chain.</a:t>
          </a:r>
        </a:p>
        <a:p>
          <a:pPr algn="l" rtl="0">
            <a:defRPr sz="1000"/>
          </a:pPr>
          <a:r>
            <a:rPr lang="en-US" sz="1200" b="1" i="0" strike="noStrike">
              <a:solidFill>
                <a:srgbClr val="000000"/>
              </a:solidFill>
              <a:latin typeface="Arial"/>
              <a:cs typeface="Arial"/>
            </a:rPr>
            <a:t> </a:t>
          </a:r>
          <a:endParaRPr lang="en-US" sz="1200" b="0" i="0" strike="noStrike">
            <a:solidFill>
              <a:srgbClr val="000000"/>
            </a:solidFill>
            <a:latin typeface="Arial"/>
            <a:cs typeface="Arial"/>
          </a:endParaRPr>
        </a:p>
        <a:p>
          <a:pPr algn="l" rtl="0">
            <a:defRPr sz="1000"/>
          </a:pPr>
          <a:r>
            <a:rPr lang="en-US" sz="1200" b="1" i="0" strike="noStrike">
              <a:solidFill>
                <a:srgbClr val="0000FF"/>
              </a:solidFill>
              <a:latin typeface="Arial"/>
              <a:cs typeface="Arial"/>
            </a:rPr>
            <a:t>DESIGN DATA SHEETS</a:t>
          </a:r>
          <a:endParaRPr lang="en-US" sz="12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1. Apply the design data sheets below to your Drag Chain Conveyor design SKETCH.</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2. Use the standard ASTM A-36 steel 2” x 2” x 3/8” angle for the return rails.</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3. The conveyor bottom, side, and top cover are to be 3/16 inch thick ASTM A-36 steel.</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4. Use 1/2 inch thick UHMW anti-friction plastic for the bottom liner.</a:t>
          </a: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See drag chain conveyor drive below.</a:t>
          </a:r>
        </a:p>
      </xdr:txBody>
    </xdr:sp>
    <xdr:clientData/>
  </xdr:twoCellAnchor>
  <xdr:twoCellAnchor editAs="oneCell">
    <xdr:from>
      <xdr:col>13</xdr:col>
      <xdr:colOff>381000</xdr:colOff>
      <xdr:row>245</xdr:row>
      <xdr:rowOff>63500</xdr:rowOff>
    </xdr:from>
    <xdr:to>
      <xdr:col>20</xdr:col>
      <xdr:colOff>88900</xdr:colOff>
      <xdr:row>275</xdr:row>
      <xdr:rowOff>31750</xdr:rowOff>
    </xdr:to>
    <xdr:pic>
      <xdr:nvPicPr>
        <xdr:cNvPr id="4600" name="Picture 11" descr="DRAG-CHAIN-CONVEYOR-DRIVE">
          <a:extLst>
            <a:ext uri="{FF2B5EF4-FFF2-40B4-BE49-F238E27FC236}">
              <a16:creationId xmlns:a16="http://schemas.microsoft.com/office/drawing/2014/main" id="{582CA27D-544A-EB12-2A03-4147E21B0AF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5200" y="59575700"/>
          <a:ext cx="5232400" cy="591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203200</xdr:colOff>
      <xdr:row>339</xdr:row>
      <xdr:rowOff>31750</xdr:rowOff>
    </xdr:from>
    <xdr:to>
      <xdr:col>8</xdr:col>
      <xdr:colOff>82550</xdr:colOff>
      <xdr:row>357</xdr:row>
      <xdr:rowOff>12700</xdr:rowOff>
    </xdr:to>
    <xdr:pic>
      <xdr:nvPicPr>
        <xdr:cNvPr id="4601" name="Picture 12" descr="Drag CHAIN-OPEN-PIC">
          <a:extLst>
            <a:ext uri="{FF2B5EF4-FFF2-40B4-BE49-F238E27FC236}">
              <a16:creationId xmlns:a16="http://schemas.microsoft.com/office/drawing/2014/main" id="{885B000B-D77E-541A-D889-D8D6B6E3F6E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9300" y="75196700"/>
          <a:ext cx="39433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xdr:colOff>
      <xdr:row>360</xdr:row>
      <xdr:rowOff>25400</xdr:rowOff>
    </xdr:from>
    <xdr:to>
      <xdr:col>8</xdr:col>
      <xdr:colOff>228600</xdr:colOff>
      <xdr:row>375</xdr:row>
      <xdr:rowOff>0</xdr:rowOff>
    </xdr:to>
    <xdr:pic>
      <xdr:nvPicPr>
        <xdr:cNvPr id="4602" name="Picture 14" descr="CHAIN-DOUBLE-PITCH-1">
          <a:extLst>
            <a:ext uri="{FF2B5EF4-FFF2-40B4-BE49-F238E27FC236}">
              <a16:creationId xmlns:a16="http://schemas.microsoft.com/office/drawing/2014/main" id="{F8F7329A-41A6-BF4E-45D9-C847285B6E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52450" y="83286600"/>
          <a:ext cx="4286250" cy="292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580996</xdr:colOff>
      <xdr:row>277</xdr:row>
      <xdr:rowOff>190500</xdr:rowOff>
    </xdr:from>
    <xdr:to>
      <xdr:col>22</xdr:col>
      <xdr:colOff>199166</xdr:colOff>
      <xdr:row>292</xdr:row>
      <xdr:rowOff>120650</xdr:rowOff>
    </xdr:to>
    <xdr:pic>
      <xdr:nvPicPr>
        <xdr:cNvPr id="4603" name="Picture 16" descr="FLAGED BEARINGS-SQUARE-1">
          <a:extLst>
            <a:ext uri="{FF2B5EF4-FFF2-40B4-BE49-F238E27FC236}">
              <a16:creationId xmlns:a16="http://schemas.microsoft.com/office/drawing/2014/main" id="{FEDC4EF7-9989-F432-A46C-0B994725513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55196" y="55441850"/>
          <a:ext cx="6361870" cy="292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76200</xdr:colOff>
      <xdr:row>392</xdr:row>
      <xdr:rowOff>190500</xdr:rowOff>
    </xdr:from>
    <xdr:to>
      <xdr:col>14</xdr:col>
      <xdr:colOff>577850</xdr:colOff>
      <xdr:row>418</xdr:row>
      <xdr:rowOff>139700</xdr:rowOff>
    </xdr:to>
    <xdr:pic>
      <xdr:nvPicPr>
        <xdr:cNvPr id="4604" name="Picture 17" descr="SPROCKETS-1">
          <a:extLst>
            <a:ext uri="{FF2B5EF4-FFF2-40B4-BE49-F238E27FC236}">
              <a16:creationId xmlns:a16="http://schemas.microsoft.com/office/drawing/2014/main" id="{EF0B982F-F1FA-9E69-090C-89382746B4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04150" y="78124050"/>
          <a:ext cx="39243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469900</xdr:colOff>
      <xdr:row>360</xdr:row>
      <xdr:rowOff>69850</xdr:rowOff>
    </xdr:from>
    <xdr:to>
      <xdr:col>15</xdr:col>
      <xdr:colOff>368309</xdr:colOff>
      <xdr:row>381</xdr:row>
      <xdr:rowOff>31750</xdr:rowOff>
    </xdr:to>
    <xdr:sp macro="" textlink="">
      <xdr:nvSpPr>
        <xdr:cNvPr id="47" name="Text Box 18">
          <a:extLst>
            <a:ext uri="{FF2B5EF4-FFF2-40B4-BE49-F238E27FC236}">
              <a16:creationId xmlns:a16="http://schemas.microsoft.com/office/drawing/2014/main" id="{29C751A9-C379-5513-59BD-47F6097AD2E8}"/>
            </a:ext>
          </a:extLst>
        </xdr:cNvPr>
        <xdr:cNvSpPr txBox="1">
          <a:spLocks noChangeArrowheads="1"/>
        </xdr:cNvSpPr>
      </xdr:nvSpPr>
      <xdr:spPr bwMode="auto">
        <a:xfrm>
          <a:off x="7270750" y="77609700"/>
          <a:ext cx="4857759" cy="40957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400" b="1" i="0" strike="noStrike">
            <a:solidFill>
              <a:sysClr val="windowText" lastClr="000000"/>
            </a:solidFill>
            <a:latin typeface="Arial"/>
            <a:cs typeface="Arial"/>
          </a:endParaRPr>
        </a:p>
        <a:p>
          <a:pPr algn="ctr" rtl="0">
            <a:defRPr sz="1000"/>
          </a:pPr>
          <a:r>
            <a:rPr lang="en-US" sz="1400" b="1" i="0" strike="noStrike">
              <a:solidFill>
                <a:sysClr val="windowText" lastClr="000000"/>
              </a:solidFill>
              <a:latin typeface="Arial"/>
              <a:cs typeface="Arial"/>
            </a:rPr>
            <a:t>Drive Chain and Sprocket Dimensions</a:t>
          </a:r>
        </a:p>
        <a:p>
          <a:pPr algn="ctr" rtl="0">
            <a:defRPr sz="1000"/>
          </a:pPr>
          <a:endParaRPr lang="en-US" sz="1400" b="0" i="0" strike="noStrike">
            <a:solidFill>
              <a:sysClr val="windowText" lastClr="000000"/>
            </a:solidFill>
            <a:latin typeface="Arial"/>
            <a:cs typeface="Arial"/>
          </a:endParaRPr>
        </a:p>
        <a:p>
          <a:pPr algn="l" rtl="0">
            <a:defRPr sz="1000"/>
          </a:pPr>
          <a:r>
            <a:rPr lang="en-US" sz="1200" b="1" i="0" strike="noStrike">
              <a:solidFill>
                <a:srgbClr val="000000"/>
              </a:solidFill>
              <a:latin typeface="Arial"/>
              <a:cs typeface="Arial"/>
            </a:rPr>
            <a:t>1. Use ANSI 60 Chain 3/4” pitch above for Conveyor Drive.</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2. Driver sprocket has 12 teeth and the driven sprocket has 36 teeth. Right dimensions: A, B, and C above for driver and driven sprockets.</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3. Click on the, “Power” tab at the bottom of the attached, Chain and Conveyor Spreadsheet. Use: “Step-1  Sprocket Pitch Circle Diameter” to calculate the conveyor driver and driven sprocket pitch circle diameters.</a:t>
          </a:r>
        </a:p>
        <a:p>
          <a:pPr algn="l" rtl="0">
            <a:defRPr sz="1000"/>
          </a:pPr>
          <a:endParaRPr lang="en-US" sz="1200" b="0" i="0" strike="noStrike">
            <a:solidFill>
              <a:srgbClr val="000000"/>
            </a:solidFill>
            <a:latin typeface="Arial"/>
            <a:cs typeface="Arial"/>
          </a:endParaRPr>
        </a:p>
        <a:p>
          <a:pPr algn="ctr" rtl="0">
            <a:defRPr sz="1000"/>
          </a:pPr>
          <a:r>
            <a:rPr lang="en-US" sz="1400" b="1" i="0" strike="noStrike">
              <a:solidFill>
                <a:sysClr val="windowText" lastClr="000000"/>
              </a:solidFill>
              <a:latin typeface="Arial"/>
              <a:cs typeface="Arial"/>
            </a:rPr>
            <a:t>Conveyor Chain Dimensions</a:t>
          </a:r>
        </a:p>
        <a:p>
          <a:pPr algn="ctr" rtl="0">
            <a:defRPr sz="1000"/>
          </a:pPr>
          <a:endParaRPr lang="en-US" sz="1400" b="0" i="0" strike="noStrike">
            <a:solidFill>
              <a:sysClr val="windowText" lastClr="000000"/>
            </a:solidFill>
            <a:latin typeface="Arial"/>
            <a:cs typeface="Arial"/>
          </a:endParaRPr>
        </a:p>
        <a:p>
          <a:pPr algn="l" rtl="0">
            <a:defRPr sz="1000"/>
          </a:pPr>
          <a:r>
            <a:rPr lang="en-US" sz="1200" b="1" i="0" strike="noStrike">
              <a:solidFill>
                <a:srgbClr val="000000"/>
              </a:solidFill>
              <a:latin typeface="Arial"/>
              <a:cs typeface="Arial"/>
            </a:rPr>
            <a:t>1. Use ANSI 2060H double pitch chain 1 1/2” pitch for the Conveyor Chain shown below. </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2. Use identical head and tail conveyor sprockets ANSI 60 x 3/4” pitch with a pitch circle diameter of 23.877 inches.</a:t>
          </a: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 </a:t>
          </a: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1</xdr:col>
      <xdr:colOff>190500</xdr:colOff>
      <xdr:row>379</xdr:row>
      <xdr:rowOff>19050</xdr:rowOff>
    </xdr:from>
    <xdr:to>
      <xdr:col>9</xdr:col>
      <xdr:colOff>19050</xdr:colOff>
      <xdr:row>402</xdr:row>
      <xdr:rowOff>107950</xdr:rowOff>
    </xdr:to>
    <xdr:pic>
      <xdr:nvPicPr>
        <xdr:cNvPr id="4606" name="Picture 20" descr="CHAIN-DOUBLE-PITCH-ATTACHMENTS">
          <a:extLst>
            <a:ext uri="{FF2B5EF4-FFF2-40B4-BE49-F238E27FC236}">
              <a16:creationId xmlns:a16="http://schemas.microsoft.com/office/drawing/2014/main" id="{02795759-2B99-7459-089D-B49130E5915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0500" y="86296500"/>
          <a:ext cx="5283200" cy="461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476250</xdr:colOff>
      <xdr:row>383</xdr:row>
      <xdr:rowOff>161924</xdr:rowOff>
    </xdr:from>
    <xdr:to>
      <xdr:col>15</xdr:col>
      <xdr:colOff>577800</xdr:colOff>
      <xdr:row>391</xdr:row>
      <xdr:rowOff>88900</xdr:rowOff>
    </xdr:to>
    <xdr:sp macro="" textlink="">
      <xdr:nvSpPr>
        <xdr:cNvPr id="49" name="Text Box 21">
          <a:extLst>
            <a:ext uri="{FF2B5EF4-FFF2-40B4-BE49-F238E27FC236}">
              <a16:creationId xmlns:a16="http://schemas.microsoft.com/office/drawing/2014/main" id="{CA764A37-19E1-A1CB-6F4B-D105295FF7CC}"/>
            </a:ext>
          </a:extLst>
        </xdr:cNvPr>
        <xdr:cNvSpPr txBox="1">
          <a:spLocks noChangeArrowheads="1"/>
        </xdr:cNvSpPr>
      </xdr:nvSpPr>
      <xdr:spPr bwMode="auto">
        <a:xfrm>
          <a:off x="7277100" y="76323824"/>
          <a:ext cx="5060900" cy="1501776"/>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FF"/>
            </a:solidFill>
            <a:latin typeface="Arial"/>
            <a:cs typeface="Arial"/>
          </a:endParaRPr>
        </a:p>
        <a:p>
          <a:pPr algn="l" rtl="0">
            <a:defRPr sz="1000"/>
          </a:pPr>
          <a:r>
            <a:rPr lang="en-US" sz="1400" b="1" i="0" strike="noStrike">
              <a:solidFill>
                <a:sysClr val="windowText" lastClr="000000"/>
              </a:solidFill>
              <a:latin typeface="Arial"/>
              <a:cs typeface="Arial"/>
            </a:rPr>
            <a:t>ANSI Single &amp; Double Pitch Roller Chain Attachments</a:t>
          </a:r>
        </a:p>
        <a:p>
          <a:pPr algn="l" rtl="0">
            <a:defRPr sz="1000"/>
          </a:pPr>
          <a:endParaRPr lang="en-US" sz="1000" b="0"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Choose chain attachment above suitable for attaching the flight plates. </a:t>
          </a: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a:p>
          <a:pPr algn="ctr" rtl="0">
            <a:defRPr sz="1000"/>
          </a:pPr>
          <a:r>
            <a:rPr lang="en-US" sz="1200" b="1" i="0" strike="noStrike">
              <a:solidFill>
                <a:srgbClr val="000000"/>
              </a:solidFill>
              <a:latin typeface="Arial"/>
              <a:cs typeface="Arial"/>
            </a:rPr>
            <a:t>Go to: www.mcmaster.com for more information.</a:t>
          </a: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1</xdr:col>
      <xdr:colOff>38099</xdr:colOff>
      <xdr:row>437</xdr:row>
      <xdr:rowOff>76200</xdr:rowOff>
    </xdr:from>
    <xdr:to>
      <xdr:col>11</xdr:col>
      <xdr:colOff>525424</xdr:colOff>
      <xdr:row>451</xdr:row>
      <xdr:rowOff>0</xdr:rowOff>
    </xdr:to>
    <xdr:pic>
      <xdr:nvPicPr>
        <xdr:cNvPr id="4609" name="Picture 24" descr="GEAR-WITH-MOTOR-DIMENSIONS">
          <a:extLst>
            <a:ext uri="{FF2B5EF4-FFF2-40B4-BE49-F238E27FC236}">
              <a16:creationId xmlns:a16="http://schemas.microsoft.com/office/drawing/2014/main" id="{1FC1193A-24A7-4289-5245-4D7FC5B9550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84199" y="86868000"/>
          <a:ext cx="7669175" cy="267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165099</xdr:colOff>
      <xdr:row>404</xdr:row>
      <xdr:rowOff>171450</xdr:rowOff>
    </xdr:from>
    <xdr:to>
      <xdr:col>10</xdr:col>
      <xdr:colOff>454070</xdr:colOff>
      <xdr:row>429</xdr:row>
      <xdr:rowOff>38100</xdr:rowOff>
    </xdr:to>
    <xdr:pic>
      <xdr:nvPicPr>
        <xdr:cNvPr id="4610" name="Picture 25" descr="MOTOR 145T FRAME DIMS-2">
          <a:extLst>
            <a:ext uri="{FF2B5EF4-FFF2-40B4-BE49-F238E27FC236}">
              <a16:creationId xmlns:a16="http://schemas.microsoft.com/office/drawing/2014/main" id="{A3E2E1E2-C53D-7703-F8C4-0D51CD9194B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1199" y="80467200"/>
          <a:ext cx="6543721" cy="478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155575</xdr:colOff>
      <xdr:row>265</xdr:row>
      <xdr:rowOff>177800</xdr:rowOff>
    </xdr:from>
    <xdr:to>
      <xdr:col>13</xdr:col>
      <xdr:colOff>50800</xdr:colOff>
      <xdr:row>274</xdr:row>
      <xdr:rowOff>44450</xdr:rowOff>
    </xdr:to>
    <xdr:sp macro="" textlink="">
      <xdr:nvSpPr>
        <xdr:cNvPr id="53" name="Text Box 26">
          <a:extLst>
            <a:ext uri="{FF2B5EF4-FFF2-40B4-BE49-F238E27FC236}">
              <a16:creationId xmlns:a16="http://schemas.microsoft.com/office/drawing/2014/main" id="{805A2C2C-75E2-DCE8-C4C1-8F9348BE4434}"/>
            </a:ext>
          </a:extLst>
        </xdr:cNvPr>
        <xdr:cNvSpPr txBox="1">
          <a:spLocks noChangeArrowheads="1"/>
        </xdr:cNvSpPr>
      </xdr:nvSpPr>
      <xdr:spPr bwMode="auto">
        <a:xfrm>
          <a:off x="6156325" y="53028850"/>
          <a:ext cx="3368675" cy="167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050" b="1" i="0" strike="noStrike">
            <a:solidFill>
              <a:srgbClr val="000000"/>
            </a:solidFill>
            <a:latin typeface="Arial"/>
            <a:cs typeface="Arial"/>
          </a:endParaRPr>
        </a:p>
        <a:p>
          <a:pPr algn="l" rtl="0">
            <a:defRPr sz="1000"/>
          </a:pPr>
          <a:r>
            <a:rPr lang="en-US" sz="1200" b="1" i="0" strike="noStrike">
              <a:solidFill>
                <a:srgbClr val="000000"/>
              </a:solidFill>
              <a:latin typeface="Arial" panose="020B0604020202020204" pitchFamily="34" charset="0"/>
              <a:cs typeface="Arial" panose="020B0604020202020204" pitchFamily="34" charset="0"/>
            </a:rPr>
            <a:t>The conveyor head and tail shafts are 1.500 inch dia. The 1.500 inch diameter conveyor flange bearing dimensions are given in the design data sheet above.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200" b="1" i="0">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a:latin typeface="Arial" panose="020B0604020202020204" pitchFamily="34" charset="0"/>
              <a:ea typeface="+mn-ea"/>
              <a:cs typeface="Arial" panose="020B0604020202020204" pitchFamily="34" charset="0"/>
            </a:rPr>
            <a:t>Go to: www.mcmaster.com for more information.</a:t>
          </a:r>
          <a:endParaRPr lang="en-US" sz="1200" b="1">
            <a:latin typeface="Arial" panose="020B0604020202020204" pitchFamily="34" charset="0"/>
            <a:cs typeface="Arial" panose="020B0604020202020204" pitchFamily="34" charset="0"/>
          </a:endParaRPr>
        </a:p>
        <a:p>
          <a:pPr algn="l" rtl="0">
            <a:defRPr sz="1000"/>
          </a:pPr>
          <a:endParaRPr lang="en-US" sz="1000" b="1" i="0" strike="noStrike">
            <a:solidFill>
              <a:srgbClr val="000000"/>
            </a:solidFill>
            <a:latin typeface="Arial"/>
            <a:cs typeface="Arial"/>
          </a:endParaRPr>
        </a:p>
      </xdr:txBody>
    </xdr:sp>
    <xdr:clientData/>
  </xdr:twoCellAnchor>
  <xdr:twoCellAnchor>
    <xdr:from>
      <xdr:col>3</xdr:col>
      <xdr:colOff>622301</xdr:colOff>
      <xdr:row>430</xdr:row>
      <xdr:rowOff>69850</xdr:rowOff>
    </xdr:from>
    <xdr:to>
      <xdr:col>7</xdr:col>
      <xdr:colOff>527051</xdr:colOff>
      <xdr:row>436</xdr:row>
      <xdr:rowOff>57150</xdr:rowOff>
    </xdr:to>
    <xdr:sp macro="" textlink="">
      <xdr:nvSpPr>
        <xdr:cNvPr id="54" name="Text Box 27">
          <a:extLst>
            <a:ext uri="{FF2B5EF4-FFF2-40B4-BE49-F238E27FC236}">
              <a16:creationId xmlns:a16="http://schemas.microsoft.com/office/drawing/2014/main" id="{C5498B47-F4B0-DBEB-60E2-9426C0E072BF}"/>
            </a:ext>
          </a:extLst>
        </xdr:cNvPr>
        <xdr:cNvSpPr txBox="1">
          <a:spLocks noChangeArrowheads="1"/>
        </xdr:cNvSpPr>
      </xdr:nvSpPr>
      <xdr:spPr bwMode="auto">
        <a:xfrm>
          <a:off x="2387601" y="85483700"/>
          <a:ext cx="2622550" cy="11684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FF"/>
            </a:solidFill>
            <a:latin typeface="Arial"/>
            <a:cs typeface="Arial"/>
          </a:endParaRPr>
        </a:p>
        <a:p>
          <a:pPr algn="ctr" rtl="0">
            <a:defRPr sz="1000"/>
          </a:pPr>
          <a:r>
            <a:rPr lang="en-US" sz="1400" b="1" i="0" strike="noStrike">
              <a:solidFill>
                <a:sysClr val="windowText" lastClr="000000"/>
              </a:solidFill>
              <a:latin typeface="Arial"/>
              <a:cs typeface="Arial"/>
            </a:rPr>
            <a:t>Motor Frame 145T</a:t>
          </a:r>
        </a:p>
        <a:p>
          <a:pPr algn="ctr" rtl="0">
            <a:defRPr sz="1000"/>
          </a:pPr>
          <a:endParaRPr lang="en-US" sz="1050" b="1" i="0" strike="noStrike">
            <a:solidFill>
              <a:sysClr val="windowText" lastClr="000000"/>
            </a:solidFill>
            <a:latin typeface="Arial"/>
            <a:cs typeface="Arial"/>
          </a:endParaRPr>
        </a:p>
        <a:p>
          <a:pPr algn="l" rtl="0">
            <a:defRPr sz="1000"/>
          </a:pPr>
          <a:r>
            <a:rPr lang="en-US" sz="1200" b="1" i="0" strike="noStrike">
              <a:solidFill>
                <a:srgbClr val="000000"/>
              </a:solidFill>
              <a:latin typeface="Arial"/>
              <a:cs typeface="Arial"/>
            </a:rPr>
            <a:t>Use the 145T motor frame dimensions for the conveyor drive.</a:t>
          </a:r>
        </a:p>
      </xdr:txBody>
    </xdr:sp>
    <xdr:clientData/>
  </xdr:twoCellAnchor>
  <xdr:twoCellAnchor>
    <xdr:from>
      <xdr:col>9</xdr:col>
      <xdr:colOff>196850</xdr:colOff>
      <xdr:row>254</xdr:row>
      <xdr:rowOff>165100</xdr:rowOff>
    </xdr:from>
    <xdr:to>
      <xdr:col>13</xdr:col>
      <xdr:colOff>107950</xdr:colOff>
      <xdr:row>263</xdr:row>
      <xdr:rowOff>152400</xdr:rowOff>
    </xdr:to>
    <xdr:sp macro="" textlink="">
      <xdr:nvSpPr>
        <xdr:cNvPr id="55" name="Text Box 28">
          <a:extLst>
            <a:ext uri="{FF2B5EF4-FFF2-40B4-BE49-F238E27FC236}">
              <a16:creationId xmlns:a16="http://schemas.microsoft.com/office/drawing/2014/main" id="{AFC1F41C-7CE0-2C00-EAAF-977033AE123F}"/>
            </a:ext>
          </a:extLst>
        </xdr:cNvPr>
        <xdr:cNvSpPr txBox="1">
          <a:spLocks noChangeArrowheads="1"/>
        </xdr:cNvSpPr>
      </xdr:nvSpPr>
      <xdr:spPr bwMode="auto">
        <a:xfrm>
          <a:off x="6197600" y="61448950"/>
          <a:ext cx="3384550" cy="17589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Conveyor Dimensions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After calculating conveyor: capacity, chain pull, and drive power above the basic dimensions are determined before a CAD drawing can begin.</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Continue the conveyor calculations below. </a:t>
          </a:r>
        </a:p>
      </xdr:txBody>
    </xdr:sp>
    <xdr:clientData/>
  </xdr:twoCellAnchor>
  <xdr:twoCellAnchor editAs="oneCell">
    <xdr:from>
      <xdr:col>9</xdr:col>
      <xdr:colOff>469900</xdr:colOff>
      <xdr:row>8</xdr:row>
      <xdr:rowOff>57150</xdr:rowOff>
    </xdr:from>
    <xdr:to>
      <xdr:col>13</xdr:col>
      <xdr:colOff>448381</xdr:colOff>
      <xdr:row>24</xdr:row>
      <xdr:rowOff>177800</xdr:rowOff>
    </xdr:to>
    <xdr:pic>
      <xdr:nvPicPr>
        <xdr:cNvPr id="3" name="Picture 90" descr="DRAG-CHAIN-PIC-2">
          <a:extLst>
            <a:ext uri="{FF2B5EF4-FFF2-40B4-BE49-F238E27FC236}">
              <a16:creationId xmlns:a16="http://schemas.microsoft.com/office/drawing/2014/main" id="{96BE79A6-9AE9-4214-8FF7-1405B601922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0650" y="1689100"/>
          <a:ext cx="3451931" cy="327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40</xdr:row>
      <xdr:rowOff>184150</xdr:rowOff>
    </xdr:from>
    <xdr:to>
      <xdr:col>13</xdr:col>
      <xdr:colOff>596900</xdr:colOff>
      <xdr:row>58</xdr:row>
      <xdr:rowOff>158750</xdr:rowOff>
    </xdr:to>
    <xdr:pic>
      <xdr:nvPicPr>
        <xdr:cNvPr id="4" name="Picture 85" descr="Drag CHAIN-OPEN-PIC">
          <a:extLst>
            <a:ext uri="{FF2B5EF4-FFF2-40B4-BE49-F238E27FC236}">
              <a16:creationId xmlns:a16="http://schemas.microsoft.com/office/drawing/2014/main" id="{D37A324A-71C0-468E-A408-A959F4072CC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8400" y="8172450"/>
          <a:ext cx="38227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558800</xdr:colOff>
      <xdr:row>204</xdr:row>
      <xdr:rowOff>184150</xdr:rowOff>
    </xdr:from>
    <xdr:to>
      <xdr:col>13</xdr:col>
      <xdr:colOff>882650</xdr:colOff>
      <xdr:row>216</xdr:row>
      <xdr:rowOff>107950</xdr:rowOff>
    </xdr:to>
    <xdr:pic>
      <xdr:nvPicPr>
        <xdr:cNvPr id="5" name="Picture 9" descr="CHAIN CHORDAL ACTION">
          <a:extLst>
            <a:ext uri="{FF2B5EF4-FFF2-40B4-BE49-F238E27FC236}">
              <a16:creationId xmlns:a16="http://schemas.microsoft.com/office/drawing/2014/main" id="{66329D17-C90E-4251-979B-7CD79E7034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559550" y="49879250"/>
          <a:ext cx="3797300" cy="237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546100</xdr:colOff>
      <xdr:row>240</xdr:row>
      <xdr:rowOff>127000</xdr:rowOff>
    </xdr:from>
    <xdr:to>
      <xdr:col>12</xdr:col>
      <xdr:colOff>384269</xdr:colOff>
      <xdr:row>252</xdr:row>
      <xdr:rowOff>139700</xdr:rowOff>
    </xdr:to>
    <xdr:pic>
      <xdr:nvPicPr>
        <xdr:cNvPr id="6" name="Picture 22" descr="GEAR-MOTOR-1">
          <a:extLst>
            <a:ext uri="{FF2B5EF4-FFF2-40B4-BE49-F238E27FC236}">
              <a16:creationId xmlns:a16="http://schemas.microsoft.com/office/drawing/2014/main" id="{28C4C87F-64AE-4042-BBF1-1BA4DCFFF42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546850" y="48056800"/>
          <a:ext cx="2492469" cy="237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368300</xdr:colOff>
      <xdr:row>4</xdr:row>
      <xdr:rowOff>0</xdr:rowOff>
    </xdr:from>
    <xdr:to>
      <xdr:col>4</xdr:col>
      <xdr:colOff>57150</xdr:colOff>
      <xdr:row>14</xdr:row>
      <xdr:rowOff>184150</xdr:rowOff>
    </xdr:to>
    <xdr:pic>
      <xdr:nvPicPr>
        <xdr:cNvPr id="3514" name="Picture 1" descr="SPKT-60-1">
          <a:extLst>
            <a:ext uri="{FF2B5EF4-FFF2-40B4-BE49-F238E27FC236}">
              <a16:creationId xmlns:a16="http://schemas.microsoft.com/office/drawing/2014/main" id="{006E8A1A-675B-EC64-F41F-750C42D9E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711200"/>
          <a:ext cx="21272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101600</xdr:colOff>
      <xdr:row>3</xdr:row>
      <xdr:rowOff>101600</xdr:rowOff>
    </xdr:from>
    <xdr:to>
      <xdr:col>8</xdr:col>
      <xdr:colOff>107950</xdr:colOff>
      <xdr:row>19</xdr:row>
      <xdr:rowOff>120650</xdr:rowOff>
    </xdr:to>
    <xdr:pic>
      <xdr:nvPicPr>
        <xdr:cNvPr id="3515" name="Picture 2" descr="SPKT-60-2">
          <a:extLst>
            <a:ext uri="{FF2B5EF4-FFF2-40B4-BE49-F238E27FC236}">
              <a16:creationId xmlns:a16="http://schemas.microsoft.com/office/drawing/2014/main" id="{6696F238-AF61-72FC-3B4A-9542B3688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9600" y="654050"/>
          <a:ext cx="1993900" cy="316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5</xdr:row>
      <xdr:rowOff>12700</xdr:rowOff>
    </xdr:from>
    <xdr:to>
      <xdr:col>15</xdr:col>
      <xdr:colOff>101600</xdr:colOff>
      <xdr:row>20</xdr:row>
      <xdr:rowOff>57150</xdr:rowOff>
    </xdr:to>
    <xdr:pic>
      <xdr:nvPicPr>
        <xdr:cNvPr id="3516" name="Picture 3" descr="SPKT-60-3">
          <a:extLst>
            <a:ext uri="{FF2B5EF4-FFF2-40B4-BE49-F238E27FC236}">
              <a16:creationId xmlns:a16="http://schemas.microsoft.com/office/drawing/2014/main" id="{44E20F99-1863-A5D1-A667-C35832BED1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0" y="844550"/>
          <a:ext cx="3759200" cy="299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47</xdr:row>
      <xdr:rowOff>177800</xdr:rowOff>
    </xdr:from>
    <xdr:to>
      <xdr:col>7</xdr:col>
      <xdr:colOff>12700</xdr:colOff>
      <xdr:row>62</xdr:row>
      <xdr:rowOff>88900</xdr:rowOff>
    </xdr:to>
    <xdr:pic>
      <xdr:nvPicPr>
        <xdr:cNvPr id="3517" name="Picture 4" descr="SPKT-60-4">
          <a:extLst>
            <a:ext uri="{FF2B5EF4-FFF2-40B4-BE49-F238E27FC236}">
              <a16:creationId xmlns:a16="http://schemas.microsoft.com/office/drawing/2014/main" id="{AD257DB0-7D03-D9BA-08F1-877039F645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98650" y="9461500"/>
          <a:ext cx="2381250" cy="286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30</xdr:row>
      <xdr:rowOff>44450</xdr:rowOff>
    </xdr:from>
    <xdr:to>
      <xdr:col>5</xdr:col>
      <xdr:colOff>234950</xdr:colOff>
      <xdr:row>38</xdr:row>
      <xdr:rowOff>88900</xdr:rowOff>
    </xdr:to>
    <xdr:pic>
      <xdr:nvPicPr>
        <xdr:cNvPr id="3518" name="Picture 6" descr="SPKT-60-6.jpg">
          <a:extLst>
            <a:ext uri="{FF2B5EF4-FFF2-40B4-BE49-F238E27FC236}">
              <a16:creationId xmlns:a16="http://schemas.microsoft.com/office/drawing/2014/main" id="{A0ADE294-3355-EBF2-8A66-6173CDD1B1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85950" y="5981700"/>
          <a:ext cx="13970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82549</xdr:colOff>
      <xdr:row>24</xdr:row>
      <xdr:rowOff>158750</xdr:rowOff>
    </xdr:from>
    <xdr:to>
      <xdr:col>11</xdr:col>
      <xdr:colOff>539396</xdr:colOff>
      <xdr:row>45</xdr:row>
      <xdr:rowOff>69850</xdr:rowOff>
    </xdr:to>
    <xdr:pic>
      <xdr:nvPicPr>
        <xdr:cNvPr id="3519" name="Picture 8" descr="SPKT-60-7.jpg">
          <a:extLst>
            <a:ext uri="{FF2B5EF4-FFF2-40B4-BE49-F238E27FC236}">
              <a16:creationId xmlns:a16="http://schemas.microsoft.com/office/drawing/2014/main" id="{DF182098-59C3-9FD5-1C9A-B753061E36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40149" y="4914900"/>
          <a:ext cx="3923947" cy="404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393700</xdr:colOff>
      <xdr:row>76</xdr:row>
      <xdr:rowOff>12700</xdr:rowOff>
    </xdr:from>
    <xdr:to>
      <xdr:col>6</xdr:col>
      <xdr:colOff>107950</xdr:colOff>
      <xdr:row>84</xdr:row>
      <xdr:rowOff>107950</xdr:rowOff>
    </xdr:to>
    <xdr:pic>
      <xdr:nvPicPr>
        <xdr:cNvPr id="3520" name="Picture 9" descr="SPKT-60-8.jpg">
          <a:extLst>
            <a:ext uri="{FF2B5EF4-FFF2-40B4-BE49-F238E27FC236}">
              <a16:creationId xmlns:a16="http://schemas.microsoft.com/office/drawing/2014/main" id="{2D9D9564-D1D5-7719-13E8-809DBFAC019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2900" y="15005050"/>
          <a:ext cx="2152650" cy="167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234950</xdr:colOff>
      <xdr:row>103</xdr:row>
      <xdr:rowOff>19050</xdr:rowOff>
    </xdr:from>
    <xdr:to>
      <xdr:col>12</xdr:col>
      <xdr:colOff>27440</xdr:colOff>
      <xdr:row>120</xdr:row>
      <xdr:rowOff>57150</xdr:rowOff>
    </xdr:to>
    <xdr:pic>
      <xdr:nvPicPr>
        <xdr:cNvPr id="3521" name="Picture 12" descr="SPKT-60-12.jpg">
          <a:extLst>
            <a:ext uri="{FF2B5EF4-FFF2-40B4-BE49-F238E27FC236}">
              <a16:creationId xmlns:a16="http://schemas.microsoft.com/office/drawing/2014/main" id="{5BD58954-29E0-CE49-D3E7-B52DE28128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73350" y="20326350"/>
          <a:ext cx="5088390" cy="338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533400</xdr:colOff>
      <xdr:row>75</xdr:row>
      <xdr:rowOff>146050</xdr:rowOff>
    </xdr:from>
    <xdr:to>
      <xdr:col>17</xdr:col>
      <xdr:colOff>317500</xdr:colOff>
      <xdr:row>87</xdr:row>
      <xdr:rowOff>114300</xdr:rowOff>
    </xdr:to>
    <xdr:pic>
      <xdr:nvPicPr>
        <xdr:cNvPr id="3522" name="Picture 13" descr="SPKT-60-13.jpg">
          <a:extLst>
            <a:ext uri="{FF2B5EF4-FFF2-40B4-BE49-F238E27FC236}">
              <a16:creationId xmlns:a16="http://schemas.microsoft.com/office/drawing/2014/main" id="{18C97049-F3E4-F1EC-A5BC-55AB8E4678E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77300" y="14941550"/>
          <a:ext cx="2413000" cy="233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122</xdr:row>
      <xdr:rowOff>101600</xdr:rowOff>
    </xdr:from>
    <xdr:to>
      <xdr:col>7</xdr:col>
      <xdr:colOff>643262</xdr:colOff>
      <xdr:row>136</xdr:row>
      <xdr:rowOff>0</xdr:rowOff>
    </xdr:to>
    <xdr:pic>
      <xdr:nvPicPr>
        <xdr:cNvPr id="3523" name="Picture 16" descr="SPKT-60-17.jpg">
          <a:extLst>
            <a:ext uri="{FF2B5EF4-FFF2-40B4-BE49-F238E27FC236}">
              <a16:creationId xmlns:a16="http://schemas.microsoft.com/office/drawing/2014/main" id="{3E1BCED6-7A2A-DB8B-917E-9C9D1169F41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24149050"/>
          <a:ext cx="3710312" cy="265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514350</xdr:colOff>
      <xdr:row>121</xdr:row>
      <xdr:rowOff>158750</xdr:rowOff>
    </xdr:from>
    <xdr:to>
      <xdr:col>15</xdr:col>
      <xdr:colOff>50800</xdr:colOff>
      <xdr:row>137</xdr:row>
      <xdr:rowOff>57150</xdr:rowOff>
    </xdr:to>
    <xdr:pic>
      <xdr:nvPicPr>
        <xdr:cNvPr id="3524" name="Picture 17" descr="SPKT-60-18.jpg">
          <a:extLst>
            <a:ext uri="{FF2B5EF4-FFF2-40B4-BE49-F238E27FC236}">
              <a16:creationId xmlns:a16="http://schemas.microsoft.com/office/drawing/2014/main" id="{672C6E0D-7515-A97F-955F-2A0C67CBFE2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549900" y="24009350"/>
          <a:ext cx="40640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31749</xdr:colOff>
      <xdr:row>142</xdr:row>
      <xdr:rowOff>184150</xdr:rowOff>
    </xdr:from>
    <xdr:to>
      <xdr:col>11</xdr:col>
      <xdr:colOff>456448</xdr:colOff>
      <xdr:row>161</xdr:row>
      <xdr:rowOff>57150</xdr:rowOff>
    </xdr:to>
    <xdr:pic>
      <xdr:nvPicPr>
        <xdr:cNvPr id="3525" name="Picture 18" descr="SPKT-60-19.jpg">
          <a:extLst>
            <a:ext uri="{FF2B5EF4-FFF2-40B4-BE49-F238E27FC236}">
              <a16:creationId xmlns:a16="http://schemas.microsoft.com/office/drawing/2014/main" id="{955EE888-6BCD-6116-B451-12147F2513D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9349" y="28168600"/>
          <a:ext cx="3891799" cy="361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146049</xdr:colOff>
      <xdr:row>142</xdr:row>
      <xdr:rowOff>114300</xdr:rowOff>
    </xdr:from>
    <xdr:to>
      <xdr:col>18</xdr:col>
      <xdr:colOff>220580</xdr:colOff>
      <xdr:row>167</xdr:row>
      <xdr:rowOff>114300</xdr:rowOff>
    </xdr:to>
    <xdr:pic>
      <xdr:nvPicPr>
        <xdr:cNvPr id="3526" name="Picture 19" descr="SPKT-60-20.jpg">
          <a:extLst>
            <a:ext uri="{FF2B5EF4-FFF2-40B4-BE49-F238E27FC236}">
              <a16:creationId xmlns:a16="http://schemas.microsoft.com/office/drawing/2014/main" id="{0893C481-2B32-1805-1F9A-A8AE2EA555E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80349" y="28098750"/>
          <a:ext cx="3922631" cy="492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425450</xdr:colOff>
      <xdr:row>16</xdr:row>
      <xdr:rowOff>76200</xdr:rowOff>
    </xdr:from>
    <xdr:to>
      <xdr:col>4</xdr:col>
      <xdr:colOff>425450</xdr:colOff>
      <xdr:row>27</xdr:row>
      <xdr:rowOff>107950</xdr:rowOff>
    </xdr:to>
    <xdr:sp macro="" textlink="">
      <xdr:nvSpPr>
        <xdr:cNvPr id="3210" name="Text Box 138">
          <a:extLst>
            <a:ext uri="{FF2B5EF4-FFF2-40B4-BE49-F238E27FC236}">
              <a16:creationId xmlns:a16="http://schemas.microsoft.com/office/drawing/2014/main" id="{0C5579B8-7A17-874B-EBE2-A935A51BE5D0}"/>
            </a:ext>
          </a:extLst>
        </xdr:cNvPr>
        <xdr:cNvSpPr txBox="1">
          <a:spLocks noChangeArrowheads="1"/>
        </xdr:cNvSpPr>
      </xdr:nvSpPr>
      <xdr:spPr bwMode="auto">
        <a:xfrm>
          <a:off x="425450" y="3225800"/>
          <a:ext cx="2438400" cy="21971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Chain and Sprocket Vendors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illustrations in this section were obtained from the following vendor's on-line catalogs:</a:t>
          </a:r>
        </a:p>
        <a:p>
          <a:pPr algn="l" rtl="0">
            <a:defRPr sz="1000"/>
          </a:pPr>
          <a:r>
            <a:rPr lang="en-US" sz="1200" b="0" i="0" strike="noStrike">
              <a:solidFill>
                <a:srgbClr val="000000"/>
              </a:solidFill>
              <a:latin typeface="Arial"/>
              <a:cs typeface="Arial"/>
            </a:rPr>
            <a:t>* Martin</a:t>
          </a:r>
        </a:p>
        <a:p>
          <a:pPr algn="l" rtl="0">
            <a:defRPr sz="1000"/>
          </a:pPr>
          <a:r>
            <a:rPr lang="en-US" sz="1200" b="0" i="0" strike="noStrike">
              <a:solidFill>
                <a:srgbClr val="000000"/>
              </a:solidFill>
              <a:latin typeface="Arial"/>
              <a:cs typeface="Arial"/>
            </a:rPr>
            <a:t>* Emerson Transmission</a:t>
          </a:r>
        </a:p>
        <a:p>
          <a:pPr algn="l" rtl="0">
            <a:defRPr sz="1000"/>
          </a:pPr>
          <a:r>
            <a:rPr lang="en-US" sz="1200" b="0" i="0" strike="noStrike">
              <a:solidFill>
                <a:srgbClr val="000000"/>
              </a:solidFill>
              <a:latin typeface="Arial"/>
              <a:cs typeface="Arial"/>
            </a:rPr>
            <a:t>* fmc</a:t>
          </a:r>
        </a:p>
        <a:p>
          <a:pPr algn="l" rtl="0">
            <a:defRPr sz="1000"/>
          </a:pPr>
          <a:r>
            <a:rPr lang="en-US" sz="1200" b="0" i="0" strike="noStrike">
              <a:solidFill>
                <a:srgbClr val="000000"/>
              </a:solidFill>
              <a:latin typeface="Arial"/>
              <a:cs typeface="Arial"/>
            </a:rPr>
            <a:t>* Dodge</a:t>
          </a:r>
        </a:p>
        <a:p>
          <a:pPr algn="l" rtl="0">
            <a:defRPr sz="1000"/>
          </a:pPr>
          <a:endParaRPr lang="en-US" sz="1000" b="0" i="0" strike="noStrike">
            <a:solidFill>
              <a:srgbClr val="000000"/>
            </a:solidFill>
            <a:latin typeface="Arial"/>
            <a:cs typeface="Arial"/>
          </a:endParaRPr>
        </a:p>
      </xdr:txBody>
    </xdr:sp>
    <xdr:clientData/>
  </xdr:twoCellAnchor>
  <xdr:twoCellAnchor editAs="oneCell">
    <xdr:from>
      <xdr:col>8</xdr:col>
      <xdr:colOff>101600</xdr:colOff>
      <xdr:row>48</xdr:row>
      <xdr:rowOff>38100</xdr:rowOff>
    </xdr:from>
    <xdr:to>
      <xdr:col>10</xdr:col>
      <xdr:colOff>38100</xdr:colOff>
      <xdr:row>61</xdr:row>
      <xdr:rowOff>107950</xdr:rowOff>
    </xdr:to>
    <xdr:pic>
      <xdr:nvPicPr>
        <xdr:cNvPr id="3528" name="Picture 139" descr="DOUBLE-SPROCKET">
          <a:extLst>
            <a:ext uri="{FF2B5EF4-FFF2-40B4-BE49-F238E27FC236}">
              <a16:creationId xmlns:a16="http://schemas.microsoft.com/office/drawing/2014/main" id="{384C2345-326B-134A-3C32-37A5841227F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137150" y="9518650"/>
          <a:ext cx="141605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90</xdr:row>
      <xdr:rowOff>152400</xdr:rowOff>
    </xdr:from>
    <xdr:to>
      <xdr:col>11</xdr:col>
      <xdr:colOff>292100</xdr:colOff>
      <xdr:row>101</xdr:row>
      <xdr:rowOff>127000</xdr:rowOff>
    </xdr:to>
    <xdr:sp macro="" textlink="">
      <xdr:nvSpPr>
        <xdr:cNvPr id="3212" name="Text Box 140">
          <a:extLst>
            <a:ext uri="{FF2B5EF4-FFF2-40B4-BE49-F238E27FC236}">
              <a16:creationId xmlns:a16="http://schemas.microsoft.com/office/drawing/2014/main" id="{2EF9D287-6B92-AEFE-8183-98034B05DE53}"/>
            </a:ext>
          </a:extLst>
        </xdr:cNvPr>
        <xdr:cNvSpPr txBox="1">
          <a:spLocks noChangeArrowheads="1"/>
        </xdr:cNvSpPr>
      </xdr:nvSpPr>
      <xdr:spPr bwMode="auto">
        <a:xfrm>
          <a:off x="3162300" y="17900650"/>
          <a:ext cx="4254500" cy="21399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05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Shear Pin Sprockets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Torque is resisted by a single shear pin in the, "Shear Pin Sprocket" above, .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shear pin is necked to shear when the safe load is exceeded. When the pin shears the sprocket turns freely on the shaft. Any plate sprocket can be bolted to the hub.</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See sectioned view below.</a:t>
          </a:r>
        </a:p>
      </xdr:txBody>
    </xdr:sp>
    <xdr:clientData/>
  </xdr:twoCellAnchor>
  <xdr:twoCellAnchor editAs="oneCell">
    <xdr:from>
      <xdr:col>7</xdr:col>
      <xdr:colOff>330200</xdr:colOff>
      <xdr:row>75</xdr:row>
      <xdr:rowOff>127000</xdr:rowOff>
    </xdr:from>
    <xdr:to>
      <xdr:col>12</xdr:col>
      <xdr:colOff>463550</xdr:colOff>
      <xdr:row>87</xdr:row>
      <xdr:rowOff>95250</xdr:rowOff>
    </xdr:to>
    <xdr:pic>
      <xdr:nvPicPr>
        <xdr:cNvPr id="3530" name="Picture 141" descr="SHEAR PIN SPROCKET">
          <a:extLst>
            <a:ext uri="{FF2B5EF4-FFF2-40B4-BE49-F238E27FC236}">
              <a16:creationId xmlns:a16="http://schemas.microsoft.com/office/drawing/2014/main" id="{457390E7-D517-926C-7045-1D4DF738AC1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97400" y="14922500"/>
          <a:ext cx="3600450" cy="233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222250</xdr:colOff>
      <xdr:row>137</xdr:row>
      <xdr:rowOff>76200</xdr:rowOff>
    </xdr:from>
    <xdr:to>
      <xdr:col>10</xdr:col>
      <xdr:colOff>285750</xdr:colOff>
      <xdr:row>138</xdr:row>
      <xdr:rowOff>101798</xdr:rowOff>
    </xdr:to>
    <xdr:sp macro="" textlink="">
      <xdr:nvSpPr>
        <xdr:cNvPr id="3214" name="Text Box 142">
          <a:extLst>
            <a:ext uri="{FF2B5EF4-FFF2-40B4-BE49-F238E27FC236}">
              <a16:creationId xmlns:a16="http://schemas.microsoft.com/office/drawing/2014/main" id="{3E65B423-7584-E1F9-64A6-E7A7388512E7}"/>
            </a:ext>
          </a:extLst>
        </xdr:cNvPr>
        <xdr:cNvSpPr txBox="1">
          <a:spLocks noChangeArrowheads="1"/>
        </xdr:cNvSpPr>
      </xdr:nvSpPr>
      <xdr:spPr bwMode="auto">
        <a:xfrm>
          <a:off x="5257800" y="27076400"/>
          <a:ext cx="1543050" cy="222448"/>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Split Sprocket Hub</a:t>
          </a:r>
        </a:p>
      </xdr:txBody>
    </xdr:sp>
    <xdr:clientData/>
  </xdr:twoCellAnchor>
  <xdr:twoCellAnchor>
    <xdr:from>
      <xdr:col>1</xdr:col>
      <xdr:colOff>101600</xdr:colOff>
      <xdr:row>147</xdr:row>
      <xdr:rowOff>95250</xdr:rowOff>
    </xdr:from>
    <xdr:to>
      <xdr:col>5</xdr:col>
      <xdr:colOff>508000</xdr:colOff>
      <xdr:row>160</xdr:row>
      <xdr:rowOff>50800</xdr:rowOff>
    </xdr:to>
    <xdr:sp macro="" textlink="">
      <xdr:nvSpPr>
        <xdr:cNvPr id="3218" name="Text Box 146">
          <a:extLst>
            <a:ext uri="{FF2B5EF4-FFF2-40B4-BE49-F238E27FC236}">
              <a16:creationId xmlns:a16="http://schemas.microsoft.com/office/drawing/2014/main" id="{944A2302-B5C1-553B-E959-F5BEF011351F}"/>
            </a:ext>
          </a:extLst>
        </xdr:cNvPr>
        <xdr:cNvSpPr txBox="1">
          <a:spLocks noChangeArrowheads="1"/>
        </xdr:cNvSpPr>
      </xdr:nvSpPr>
      <xdr:spPr bwMode="auto">
        <a:xfrm>
          <a:off x="711200" y="29063950"/>
          <a:ext cx="2844800" cy="2514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en-US" sz="12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Adjustable Torque Limiter Hub</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Martin 70-2 Torque Limiter Hub above can be set at any point in the range of 3,000 to 11,000 in-lbs.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Each torque limiter hub can be adjusted over a wide range of torques right.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The hub acts as a clutch slipping when the limit torque is reached.</a:t>
          </a:r>
        </a:p>
      </xdr:txBody>
    </xdr:sp>
    <xdr:clientData/>
  </xdr:twoCellAnchor>
  <xdr:twoCellAnchor>
    <xdr:from>
      <xdr:col>12</xdr:col>
      <xdr:colOff>482600</xdr:colOff>
      <xdr:row>39</xdr:row>
      <xdr:rowOff>101600</xdr:rowOff>
    </xdr:from>
    <xdr:to>
      <xdr:col>16</xdr:col>
      <xdr:colOff>406400</xdr:colOff>
      <xdr:row>50</xdr:row>
      <xdr:rowOff>165100</xdr:rowOff>
    </xdr:to>
    <xdr:sp macro="" textlink="">
      <xdr:nvSpPr>
        <xdr:cNvPr id="3219" name="Text Box 147">
          <a:extLst>
            <a:ext uri="{FF2B5EF4-FFF2-40B4-BE49-F238E27FC236}">
              <a16:creationId xmlns:a16="http://schemas.microsoft.com/office/drawing/2014/main" id="{F31B7521-2795-0AFE-F092-C4F4296D124B}"/>
            </a:ext>
          </a:extLst>
        </xdr:cNvPr>
        <xdr:cNvSpPr txBox="1">
          <a:spLocks noChangeArrowheads="1"/>
        </xdr:cNvSpPr>
      </xdr:nvSpPr>
      <xdr:spPr bwMode="auto">
        <a:xfrm>
          <a:off x="8216900" y="7810500"/>
          <a:ext cx="2362200" cy="22288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endParaRPr lang="en-US" sz="1400" b="1" i="0" strike="noStrike">
            <a:solidFill>
              <a:srgbClr val="000000"/>
            </a:solidFill>
            <a:latin typeface="Arial"/>
            <a:cs typeface="Arial"/>
          </a:endParaRPr>
        </a:p>
        <a:p>
          <a:pPr algn="ctr" rtl="0">
            <a:defRPr sz="1000"/>
          </a:pPr>
          <a:r>
            <a:rPr lang="en-US" sz="1400" b="1" i="0" strike="noStrike">
              <a:solidFill>
                <a:srgbClr val="000000"/>
              </a:solidFill>
              <a:latin typeface="Arial"/>
              <a:cs typeface="Arial"/>
            </a:rPr>
            <a:t>Tapered Hubs</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Two types of tapered hubs are illustrated here. </a:t>
          </a:r>
        </a:p>
        <a:p>
          <a:pPr algn="l" rtl="0">
            <a:defRPr sz="1000"/>
          </a:pPr>
          <a:endParaRPr lang="en-US" sz="1200" b="0" i="0" strike="noStrike">
            <a:solidFill>
              <a:srgbClr val="000000"/>
            </a:solidFill>
            <a:latin typeface="Arial"/>
            <a:cs typeface="Arial"/>
          </a:endParaRPr>
        </a:p>
        <a:p>
          <a:pPr algn="l" rtl="0">
            <a:defRPr sz="1000"/>
          </a:pPr>
          <a:r>
            <a:rPr lang="en-US" sz="1200" b="0" i="0" strike="noStrike">
              <a:solidFill>
                <a:srgbClr val="000000"/>
              </a:solidFill>
              <a:latin typeface="Arial"/>
              <a:cs typeface="Arial"/>
            </a:rPr>
            <a:t>Machine screws draw a tapered shaft collar into a mating taper in the sprocket hub clamping the shaft to the hub and sprocket with or without a key.</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523875</xdr:colOff>
      <xdr:row>18</xdr:row>
      <xdr:rowOff>190500</xdr:rowOff>
    </xdr:from>
    <xdr:to>
      <xdr:col>2</xdr:col>
      <xdr:colOff>2085975</xdr:colOff>
      <xdr:row>29</xdr:row>
      <xdr:rowOff>52642</xdr:rowOff>
    </xdr:to>
    <xdr:pic>
      <xdr:nvPicPr>
        <xdr:cNvPr id="2" name="Picture 1">
          <a:extLst>
            <a:ext uri="{FF2B5EF4-FFF2-40B4-BE49-F238E27FC236}">
              <a16:creationId xmlns:a16="http://schemas.microsoft.com/office/drawing/2014/main" id="{6688B3F9-32A6-4553-928C-0BF2D9A7F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3625" y="3854450"/>
          <a:ext cx="2946400" cy="2027492"/>
        </a:xfrm>
        <a:prstGeom prst="rect">
          <a:avLst/>
        </a:prstGeom>
      </xdr:spPr>
    </xdr:pic>
    <xdr:clientData/>
  </xdr:twoCellAnchor>
  <xdr:twoCellAnchor editAs="oneCell">
    <xdr:from>
      <xdr:col>4</xdr:col>
      <xdr:colOff>371475</xdr:colOff>
      <xdr:row>4</xdr:row>
      <xdr:rowOff>44451</xdr:rowOff>
    </xdr:from>
    <xdr:to>
      <xdr:col>6</xdr:col>
      <xdr:colOff>260350</xdr:colOff>
      <xdr:row>11</xdr:row>
      <xdr:rowOff>27497</xdr:rowOff>
    </xdr:to>
    <xdr:pic>
      <xdr:nvPicPr>
        <xdr:cNvPr id="3" name="Picture 2">
          <a:extLst>
            <a:ext uri="{FF2B5EF4-FFF2-40B4-BE49-F238E27FC236}">
              <a16:creationId xmlns:a16="http://schemas.microsoft.com/office/drawing/2014/main" id="{7977AA54-E75A-4992-AC47-0DE6DED927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64100" y="933451"/>
          <a:ext cx="1317625" cy="1094296"/>
        </a:xfrm>
        <a:prstGeom prst="rect">
          <a:avLst/>
        </a:prstGeom>
      </xdr:spPr>
    </xdr:pic>
    <xdr:clientData/>
  </xdr:twoCellAnchor>
  <xdr:twoCellAnchor editAs="oneCell">
    <xdr:from>
      <xdr:col>1</xdr:col>
      <xdr:colOff>85725</xdr:colOff>
      <xdr:row>46</xdr:row>
      <xdr:rowOff>101600</xdr:rowOff>
    </xdr:from>
    <xdr:to>
      <xdr:col>2</xdr:col>
      <xdr:colOff>790575</xdr:colOff>
      <xdr:row>56</xdr:row>
      <xdr:rowOff>69850</xdr:rowOff>
    </xdr:to>
    <xdr:pic>
      <xdr:nvPicPr>
        <xdr:cNvPr id="4" name="Picture 3">
          <a:extLst>
            <a:ext uri="{FF2B5EF4-FFF2-40B4-BE49-F238E27FC236}">
              <a16:creationId xmlns:a16="http://schemas.microsoft.com/office/drawing/2014/main" id="{A0CDCDE0-B64D-4D56-9621-F7D4B3F7D0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5475" y="9385300"/>
          <a:ext cx="2089150" cy="1936750"/>
        </a:xfrm>
        <a:prstGeom prst="rect">
          <a:avLst/>
        </a:prstGeom>
      </xdr:spPr>
    </xdr:pic>
    <xdr:clientData/>
  </xdr:twoCellAnchor>
  <xdr:twoCellAnchor editAs="oneCell">
    <xdr:from>
      <xdr:col>2</xdr:col>
      <xdr:colOff>1019175</xdr:colOff>
      <xdr:row>46</xdr:row>
      <xdr:rowOff>107950</xdr:rowOff>
    </xdr:from>
    <xdr:to>
      <xdr:col>4</xdr:col>
      <xdr:colOff>752475</xdr:colOff>
      <xdr:row>56</xdr:row>
      <xdr:rowOff>50800</xdr:rowOff>
    </xdr:to>
    <xdr:pic>
      <xdr:nvPicPr>
        <xdr:cNvPr id="5" name="Picture 4">
          <a:extLst>
            <a:ext uri="{FF2B5EF4-FFF2-40B4-BE49-F238E27FC236}">
              <a16:creationId xmlns:a16="http://schemas.microsoft.com/office/drawing/2014/main" id="{E969DDF4-1A6C-4E19-9C53-25E0AB4F80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43225" y="9391650"/>
          <a:ext cx="2584450" cy="1911350"/>
        </a:xfrm>
        <a:prstGeom prst="rect">
          <a:avLst/>
        </a:prstGeom>
      </xdr:spPr>
    </xdr:pic>
    <xdr:clientData/>
  </xdr:twoCellAnchor>
  <xdr:oneCellAnchor>
    <xdr:from>
      <xdr:col>8</xdr:col>
      <xdr:colOff>187326</xdr:colOff>
      <xdr:row>12</xdr:row>
      <xdr:rowOff>0</xdr:rowOff>
    </xdr:from>
    <xdr:ext cx="2579300" cy="2828925"/>
    <xdr:pic>
      <xdr:nvPicPr>
        <xdr:cNvPr id="6" name="Picture 5">
          <a:extLst>
            <a:ext uri="{FF2B5EF4-FFF2-40B4-BE49-F238E27FC236}">
              <a16:creationId xmlns:a16="http://schemas.microsoft.com/office/drawing/2014/main" id="{67FE649C-B3CC-438A-945E-EF4E6AC47EF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526" y="2514600"/>
          <a:ext cx="2579300" cy="2828925"/>
        </a:xfrm>
        <a:prstGeom prst="rect">
          <a:avLst/>
        </a:prstGeom>
      </xdr:spPr>
    </xdr:pic>
    <xdr:clientData/>
  </xdr:oneCellAnchor>
  <xdr:oneCellAnchor>
    <xdr:from>
      <xdr:col>4</xdr:col>
      <xdr:colOff>88900</xdr:colOff>
      <xdr:row>11</xdr:row>
      <xdr:rowOff>53975</xdr:rowOff>
    </xdr:from>
    <xdr:ext cx="2317338" cy="3257550"/>
    <xdr:pic>
      <xdr:nvPicPr>
        <xdr:cNvPr id="7" name="Picture 6">
          <a:extLst>
            <a:ext uri="{FF2B5EF4-FFF2-40B4-BE49-F238E27FC236}">
              <a16:creationId xmlns:a16="http://schemas.microsoft.com/office/drawing/2014/main" id="{2907571A-B766-49E1-9E35-ECD011BB91A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81525" y="2368550"/>
          <a:ext cx="2317338" cy="3257550"/>
        </a:xfrm>
        <a:prstGeom prst="rect">
          <a:avLst/>
        </a:prstGeom>
      </xdr:spPr>
    </xdr:pic>
    <xdr:clientData/>
  </xdr:oneCellAnchor>
  <xdr:oneCellAnchor>
    <xdr:from>
      <xdr:col>4</xdr:col>
      <xdr:colOff>352425</xdr:colOff>
      <xdr:row>4</xdr:row>
      <xdr:rowOff>50801</xdr:rowOff>
    </xdr:from>
    <xdr:ext cx="1314450" cy="849821"/>
    <xdr:pic>
      <xdr:nvPicPr>
        <xdr:cNvPr id="8" name="Picture 7">
          <a:extLst>
            <a:ext uri="{FF2B5EF4-FFF2-40B4-BE49-F238E27FC236}">
              <a16:creationId xmlns:a16="http://schemas.microsoft.com/office/drawing/2014/main" id="{6DDFCBBF-A291-4169-8BFD-3819CF333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5050" y="933451"/>
          <a:ext cx="1314450" cy="849821"/>
        </a:xfrm>
        <a:prstGeom prst="rect">
          <a:avLst/>
        </a:prstGeom>
      </xdr:spPr>
    </xdr:pic>
    <xdr:clientData/>
  </xdr:oneCellAnchor>
  <xdr:oneCellAnchor>
    <xdr:from>
      <xdr:col>11</xdr:col>
      <xdr:colOff>31750</xdr:colOff>
      <xdr:row>28</xdr:row>
      <xdr:rowOff>69850</xdr:rowOff>
    </xdr:from>
    <xdr:ext cx="4612488" cy="4073525"/>
    <xdr:pic>
      <xdr:nvPicPr>
        <xdr:cNvPr id="9" name="Picture 8">
          <a:extLst>
            <a:ext uri="{FF2B5EF4-FFF2-40B4-BE49-F238E27FC236}">
              <a16:creationId xmlns:a16="http://schemas.microsoft.com/office/drawing/2014/main" id="{15B4DE77-7263-4607-8E7E-363CA9E6B7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91575" y="5781675"/>
          <a:ext cx="4612488" cy="4073525"/>
        </a:xfrm>
        <a:prstGeom prst="rect">
          <a:avLst/>
        </a:prstGeom>
      </xdr:spPr>
    </xdr:pic>
    <xdr:clientData/>
  </xdr:oneCellAnchor>
  <xdr:twoCellAnchor>
    <xdr:from>
      <xdr:col>8</xdr:col>
      <xdr:colOff>390525</xdr:colOff>
      <xdr:row>1</xdr:row>
      <xdr:rowOff>28575</xdr:rowOff>
    </xdr:from>
    <xdr:to>
      <xdr:col>13</xdr:col>
      <xdr:colOff>57150</xdr:colOff>
      <xdr:row>8</xdr:row>
      <xdr:rowOff>104775</xdr:rowOff>
    </xdr:to>
    <xdr:sp macro="" textlink="">
      <xdr:nvSpPr>
        <xdr:cNvPr id="10" name="Text Box 29">
          <a:extLst>
            <a:ext uri="{FF2B5EF4-FFF2-40B4-BE49-F238E27FC236}">
              <a16:creationId xmlns:a16="http://schemas.microsoft.com/office/drawing/2014/main" id="{AEF27333-18FF-496C-8957-2583F0BA3A31}"/>
            </a:ext>
          </a:extLst>
        </xdr:cNvPr>
        <xdr:cNvSpPr txBox="1">
          <a:spLocks noChangeArrowheads="1"/>
        </xdr:cNvSpPr>
      </xdr:nvSpPr>
      <xdr:spPr bwMode="auto">
        <a:xfrm>
          <a:off x="7321550" y="282575"/>
          <a:ext cx="2717800" cy="15049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Spread Sheet Method</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Type in values for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data.</a:t>
          </a:r>
        </a:p>
        <a:p>
          <a:pPr algn="l" rtl="0">
            <a:defRPr sz="1000"/>
          </a:pPr>
          <a:r>
            <a:rPr lang="en-US" sz="1200" b="0" i="0" u="none" strike="noStrike" baseline="0">
              <a:solidFill>
                <a:srgbClr val="000000"/>
              </a:solidFill>
              <a:latin typeface="Arial"/>
              <a:cs typeface="Arial"/>
            </a:rPr>
            <a:t>2. The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has been programmed.</a:t>
          </a:r>
        </a:p>
        <a:p>
          <a:pPr algn="l" rtl="0">
            <a:defRPr sz="1000"/>
          </a:pPr>
          <a:r>
            <a:rPr lang="en-US" sz="1200" b="0" i="0" u="none" strike="noStrike" baseline="0">
              <a:solidFill>
                <a:srgbClr val="000000"/>
              </a:solidFill>
              <a:latin typeface="Arial"/>
              <a:cs typeface="Arial"/>
            </a:rPr>
            <a:t>3. Answers will be calculated.</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3"/>
  <sheetViews>
    <sheetView workbookViewId="0">
      <selection activeCell="Q1" sqref="Q1"/>
    </sheetView>
  </sheetViews>
  <sheetFormatPr defaultRowHeight="15.5" x14ac:dyDescent="0.35"/>
  <cols>
    <col min="1" max="8" width="8.7265625" style="26"/>
    <col min="9" max="9" width="12.453125" style="26" customWidth="1"/>
    <col min="10" max="16384" width="8.7265625" style="26"/>
  </cols>
  <sheetData>
    <row r="1" spans="2:35" ht="20" x14ac:dyDescent="0.4">
      <c r="B1" s="31" t="s">
        <v>197</v>
      </c>
      <c r="D1" s="27"/>
      <c r="G1" s="16"/>
      <c r="J1" s="28"/>
      <c r="K1" s="28"/>
      <c r="L1" s="28"/>
      <c r="M1" s="28"/>
      <c r="N1" s="28"/>
      <c r="O1" s="28"/>
      <c r="P1" s="28"/>
      <c r="Q1" s="28"/>
      <c r="R1" s="28"/>
      <c r="S1" s="28"/>
      <c r="T1" s="28"/>
      <c r="U1" s="28"/>
      <c r="V1" s="28"/>
      <c r="W1" s="28"/>
      <c r="X1" s="28"/>
      <c r="Y1" s="28"/>
      <c r="Z1" s="28"/>
      <c r="AA1" s="28"/>
      <c r="AB1" s="28"/>
      <c r="AC1" s="28"/>
      <c r="AD1" s="28"/>
      <c r="AE1" s="28"/>
      <c r="AF1" s="28"/>
      <c r="AG1" s="28"/>
      <c r="AH1" s="28"/>
      <c r="AI1" s="28"/>
    </row>
    <row r="2" spans="2:35" x14ac:dyDescent="0.35">
      <c r="B2" s="29"/>
      <c r="J2" s="28"/>
      <c r="K2" s="28"/>
      <c r="L2" s="28"/>
      <c r="M2" s="28"/>
      <c r="N2" s="28"/>
      <c r="O2" s="28"/>
      <c r="P2" s="28"/>
      <c r="Q2" s="28"/>
      <c r="R2" s="28"/>
      <c r="S2" s="28"/>
      <c r="T2" s="28"/>
      <c r="U2" s="28"/>
      <c r="V2" s="28"/>
      <c r="W2" s="28"/>
      <c r="X2" s="28"/>
      <c r="Y2" s="28"/>
      <c r="Z2" s="28"/>
      <c r="AA2" s="28"/>
      <c r="AB2" s="28"/>
      <c r="AC2" s="28"/>
      <c r="AD2" s="28"/>
      <c r="AE2" s="28"/>
      <c r="AF2" s="28"/>
      <c r="AG2" s="28"/>
      <c r="AH2" s="28"/>
      <c r="AI2" s="28"/>
    </row>
    <row r="3" spans="2:35" ht="18" x14ac:dyDescent="0.4">
      <c r="B3" s="32" t="s">
        <v>163</v>
      </c>
      <c r="H3" s="17"/>
      <c r="J3" s="28"/>
      <c r="K3" s="28"/>
      <c r="L3" s="28"/>
      <c r="M3" s="28"/>
      <c r="N3" s="28"/>
      <c r="O3" s="28"/>
      <c r="P3" s="28"/>
      <c r="Q3" s="28"/>
      <c r="R3" s="28"/>
      <c r="S3" s="28"/>
      <c r="T3" s="28"/>
      <c r="U3" s="28"/>
      <c r="V3" s="28"/>
      <c r="W3" s="28"/>
      <c r="X3" s="28"/>
      <c r="Y3" s="28"/>
      <c r="Z3" s="28"/>
      <c r="AA3" s="28"/>
      <c r="AB3" s="28"/>
      <c r="AC3" s="28"/>
      <c r="AD3" s="28"/>
      <c r="AE3" s="28"/>
      <c r="AF3" s="28"/>
      <c r="AG3" s="28"/>
      <c r="AH3" s="28"/>
      <c r="AI3" s="28"/>
    </row>
    <row r="4" spans="2:35" x14ac:dyDescent="0.35">
      <c r="J4" s="28"/>
      <c r="K4" s="28"/>
      <c r="L4" s="28"/>
      <c r="M4" s="28"/>
      <c r="N4" s="28"/>
      <c r="O4" s="28"/>
      <c r="P4" s="28"/>
      <c r="Q4" s="28"/>
      <c r="R4" s="28"/>
      <c r="S4" s="28"/>
      <c r="T4" s="28"/>
      <c r="U4" s="28"/>
      <c r="V4" s="28"/>
      <c r="W4" s="28"/>
      <c r="X4" s="28"/>
      <c r="Y4" s="28"/>
      <c r="Z4" s="28"/>
      <c r="AA4" s="28"/>
      <c r="AB4" s="28"/>
      <c r="AC4" s="28"/>
      <c r="AD4" s="28"/>
      <c r="AE4" s="28"/>
      <c r="AF4" s="28"/>
      <c r="AG4" s="28"/>
      <c r="AH4" s="28"/>
      <c r="AI4" s="28"/>
    </row>
    <row r="5" spans="2:35" x14ac:dyDescent="0.35">
      <c r="J5" s="28"/>
      <c r="K5" s="28"/>
      <c r="L5" s="28"/>
      <c r="M5" s="28"/>
      <c r="N5" s="28"/>
      <c r="O5" s="28"/>
      <c r="P5" s="28"/>
      <c r="Q5" s="28"/>
      <c r="R5" s="28"/>
      <c r="S5" s="28"/>
      <c r="T5" s="28"/>
      <c r="U5" s="28"/>
      <c r="V5" s="28"/>
      <c r="W5" s="28"/>
      <c r="X5" s="28"/>
      <c r="Y5" s="28"/>
      <c r="Z5" s="28"/>
      <c r="AA5" s="28"/>
      <c r="AB5" s="28"/>
      <c r="AC5" s="28"/>
      <c r="AD5" s="28"/>
      <c r="AE5" s="28"/>
      <c r="AF5" s="28"/>
      <c r="AG5" s="28"/>
      <c r="AH5" s="28"/>
      <c r="AI5" s="28"/>
    </row>
    <row r="6" spans="2:35" x14ac:dyDescent="0.35">
      <c r="J6" s="28"/>
      <c r="K6" s="28"/>
      <c r="L6" s="28"/>
      <c r="M6" s="28"/>
      <c r="N6" s="28"/>
      <c r="O6" s="28"/>
      <c r="P6" s="28"/>
      <c r="Q6" s="28"/>
      <c r="R6" s="28"/>
      <c r="S6" s="28"/>
      <c r="T6" s="28"/>
      <c r="U6" s="28"/>
      <c r="V6" s="28"/>
      <c r="W6" s="28"/>
      <c r="X6" s="28"/>
      <c r="Y6" s="28"/>
      <c r="Z6" s="28"/>
      <c r="AA6" s="28"/>
      <c r="AB6" s="28"/>
      <c r="AC6" s="28"/>
      <c r="AD6" s="28"/>
      <c r="AE6" s="28"/>
      <c r="AF6" s="28"/>
      <c r="AG6" s="28"/>
      <c r="AH6" s="28"/>
      <c r="AI6" s="28"/>
    </row>
    <row r="7" spans="2:35" x14ac:dyDescent="0.35">
      <c r="K7" s="33" t="s">
        <v>199</v>
      </c>
      <c r="L7" s="33"/>
      <c r="M7" s="33"/>
      <c r="N7" s="34"/>
      <c r="O7" s="28"/>
      <c r="P7" s="28"/>
      <c r="Q7" s="28"/>
      <c r="R7" s="28"/>
      <c r="S7" s="28"/>
      <c r="T7" s="28"/>
      <c r="U7" s="28"/>
      <c r="V7" s="28"/>
      <c r="W7" s="28"/>
      <c r="X7" s="28"/>
      <c r="Y7" s="28"/>
      <c r="Z7" s="28"/>
      <c r="AA7" s="28"/>
      <c r="AB7" s="28"/>
      <c r="AC7" s="28"/>
      <c r="AD7" s="28"/>
      <c r="AE7" s="28"/>
      <c r="AF7" s="28"/>
      <c r="AG7" s="28"/>
      <c r="AH7" s="28"/>
      <c r="AI7" s="28"/>
    </row>
    <row r="8" spans="2:35" x14ac:dyDescent="0.35">
      <c r="K8" s="34" t="s">
        <v>200</v>
      </c>
      <c r="L8" s="34"/>
      <c r="M8" s="34"/>
      <c r="N8" s="34"/>
      <c r="O8" s="28"/>
      <c r="P8" s="28"/>
      <c r="Q8" s="28"/>
      <c r="R8" s="28"/>
      <c r="S8" s="28"/>
      <c r="T8" s="28"/>
      <c r="U8" s="28"/>
      <c r="V8" s="28"/>
      <c r="W8" s="28"/>
      <c r="X8" s="28"/>
      <c r="Y8" s="28"/>
      <c r="Z8" s="28"/>
      <c r="AA8" s="28"/>
      <c r="AB8" s="28"/>
      <c r="AC8" s="28"/>
      <c r="AD8" s="28"/>
      <c r="AE8" s="28"/>
      <c r="AF8" s="28"/>
      <c r="AG8" s="28"/>
      <c r="AH8" s="28"/>
      <c r="AI8" s="28"/>
    </row>
    <row r="9" spans="2:35" x14ac:dyDescent="0.35">
      <c r="K9" s="34"/>
      <c r="L9" s="34"/>
      <c r="M9" s="34"/>
      <c r="N9" s="34"/>
      <c r="O9" s="28"/>
      <c r="P9" s="28"/>
      <c r="Q9" s="28"/>
      <c r="R9" s="28"/>
      <c r="S9" s="28"/>
      <c r="T9" s="28"/>
      <c r="U9" s="28"/>
      <c r="V9" s="28"/>
      <c r="W9" s="28"/>
      <c r="X9" s="28"/>
      <c r="Y9" s="28"/>
      <c r="Z9" s="28"/>
      <c r="AA9" s="28"/>
      <c r="AB9" s="28"/>
      <c r="AC9" s="28"/>
      <c r="AD9" s="28"/>
      <c r="AE9" s="28"/>
      <c r="AF9" s="28"/>
      <c r="AG9" s="28"/>
      <c r="AH9" s="28"/>
      <c r="AI9" s="28"/>
    </row>
    <row r="10" spans="2:35" x14ac:dyDescent="0.35">
      <c r="K10" s="34"/>
      <c r="L10" s="34"/>
      <c r="M10" s="34"/>
      <c r="N10" s="34"/>
      <c r="O10" s="28"/>
      <c r="P10" s="28"/>
      <c r="Q10" s="28"/>
      <c r="R10" s="28"/>
      <c r="S10" s="28"/>
      <c r="T10" s="28"/>
      <c r="U10" s="28"/>
      <c r="V10" s="28"/>
      <c r="W10" s="28"/>
      <c r="X10" s="28"/>
      <c r="Y10" s="28"/>
      <c r="Z10" s="28"/>
      <c r="AA10" s="28"/>
      <c r="AB10" s="28"/>
      <c r="AC10" s="28"/>
      <c r="AD10" s="28"/>
      <c r="AE10" s="28"/>
      <c r="AF10" s="28"/>
      <c r="AG10" s="28"/>
      <c r="AH10" s="28"/>
      <c r="AI10" s="28"/>
    </row>
    <row r="11" spans="2:35" x14ac:dyDescent="0.35">
      <c r="K11" s="34"/>
      <c r="L11" s="34"/>
      <c r="M11" s="34"/>
      <c r="N11" s="34"/>
      <c r="O11" s="28"/>
      <c r="P11" s="28"/>
      <c r="Q11" s="28"/>
      <c r="R11" s="28"/>
      <c r="S11" s="28"/>
      <c r="T11" s="28"/>
      <c r="U11" s="28"/>
      <c r="V11" s="28"/>
      <c r="W11" s="28"/>
      <c r="X11" s="28"/>
      <c r="Y11" s="28"/>
      <c r="Z11" s="28"/>
      <c r="AA11" s="28"/>
      <c r="AB11" s="28"/>
      <c r="AC11" s="28"/>
      <c r="AD11" s="28"/>
      <c r="AE11" s="28"/>
      <c r="AF11" s="28"/>
      <c r="AG11" s="28"/>
      <c r="AH11" s="28"/>
      <c r="AI11" s="28"/>
    </row>
    <row r="12" spans="2:35" x14ac:dyDescent="0.35">
      <c r="K12" s="34"/>
      <c r="L12" s="34"/>
      <c r="M12" s="34"/>
      <c r="N12" s="34"/>
      <c r="O12" s="28"/>
      <c r="P12" s="28"/>
      <c r="Q12" s="28"/>
      <c r="R12" s="28"/>
      <c r="S12" s="28"/>
      <c r="T12" s="28"/>
      <c r="U12" s="28"/>
      <c r="V12" s="28"/>
      <c r="W12" s="28"/>
      <c r="X12" s="28"/>
      <c r="Y12" s="28"/>
      <c r="Z12" s="28"/>
      <c r="AA12" s="28"/>
      <c r="AB12" s="28"/>
      <c r="AC12" s="28"/>
      <c r="AD12" s="28"/>
      <c r="AE12" s="28"/>
      <c r="AF12" s="28"/>
      <c r="AG12" s="28"/>
      <c r="AH12" s="28"/>
      <c r="AI12" s="28"/>
    </row>
    <row r="13" spans="2:35" x14ac:dyDescent="0.35">
      <c r="K13" s="34"/>
      <c r="L13" s="34"/>
      <c r="M13" s="34"/>
      <c r="N13" s="34"/>
      <c r="O13" s="28"/>
      <c r="P13" s="28"/>
      <c r="Q13" s="28"/>
      <c r="R13" s="28"/>
      <c r="S13" s="28"/>
      <c r="T13" s="28"/>
      <c r="U13" s="28"/>
      <c r="V13" s="28"/>
      <c r="W13" s="28"/>
      <c r="X13" s="28"/>
      <c r="Y13" s="28"/>
      <c r="Z13" s="28"/>
      <c r="AA13" s="28"/>
      <c r="AB13" s="28"/>
      <c r="AC13" s="28"/>
      <c r="AD13" s="28"/>
      <c r="AE13" s="28"/>
      <c r="AF13" s="28"/>
      <c r="AG13" s="28"/>
      <c r="AH13" s="28"/>
      <c r="AI13" s="28"/>
    </row>
    <row r="14" spans="2:35" x14ac:dyDescent="0.35">
      <c r="K14" s="34"/>
      <c r="L14" s="34"/>
      <c r="M14" s="34"/>
      <c r="N14" s="34"/>
      <c r="O14" s="28"/>
      <c r="P14" s="28"/>
      <c r="Q14" s="28"/>
      <c r="R14" s="28"/>
      <c r="S14" s="28"/>
      <c r="T14" s="28"/>
      <c r="U14" s="28"/>
      <c r="V14" s="28"/>
      <c r="W14" s="28"/>
      <c r="X14" s="28"/>
      <c r="Y14" s="28"/>
      <c r="Z14" s="28"/>
      <c r="AA14" s="28"/>
      <c r="AB14" s="28"/>
      <c r="AC14" s="28"/>
      <c r="AD14" s="28"/>
      <c r="AE14" s="28"/>
      <c r="AF14" s="28"/>
      <c r="AG14" s="28"/>
      <c r="AH14" s="28"/>
      <c r="AI14" s="28"/>
    </row>
    <row r="15" spans="2:35" x14ac:dyDescent="0.35">
      <c r="S15" s="28"/>
      <c r="T15" s="28"/>
      <c r="U15" s="28"/>
      <c r="V15" s="28"/>
      <c r="W15" s="28"/>
      <c r="X15" s="28"/>
      <c r="Y15" s="28"/>
      <c r="Z15" s="28"/>
      <c r="AA15" s="28"/>
      <c r="AB15" s="28"/>
      <c r="AC15" s="28"/>
      <c r="AD15" s="28"/>
      <c r="AE15" s="28"/>
      <c r="AF15" s="28"/>
      <c r="AG15" s="28"/>
      <c r="AH15" s="28"/>
      <c r="AI15" s="28"/>
    </row>
    <row r="16" spans="2:35" x14ac:dyDescent="0.35">
      <c r="S16" s="28"/>
      <c r="T16" s="28"/>
      <c r="U16" s="28"/>
      <c r="V16" s="28"/>
      <c r="W16" s="28"/>
      <c r="X16" s="28"/>
      <c r="Y16" s="28"/>
      <c r="Z16" s="28"/>
      <c r="AA16" s="28"/>
      <c r="AB16" s="28"/>
      <c r="AC16" s="28"/>
      <c r="AD16" s="28"/>
      <c r="AE16" s="28"/>
      <c r="AF16" s="28"/>
      <c r="AG16" s="28"/>
      <c r="AH16" s="28"/>
      <c r="AI16" s="28"/>
    </row>
    <row r="17" spans="8:35" x14ac:dyDescent="0.35">
      <c r="S17" s="28"/>
      <c r="T17" s="28"/>
      <c r="U17" s="28"/>
      <c r="V17" s="28"/>
      <c r="W17" s="28"/>
      <c r="X17" s="28"/>
      <c r="Y17" s="28"/>
      <c r="Z17" s="28"/>
      <c r="AA17" s="28"/>
      <c r="AB17" s="28"/>
      <c r="AC17" s="28"/>
      <c r="AD17" s="28"/>
      <c r="AE17" s="28"/>
      <c r="AF17" s="28"/>
      <c r="AG17" s="28"/>
      <c r="AH17" s="28"/>
      <c r="AI17" s="28"/>
    </row>
    <row r="18" spans="8:35" x14ac:dyDescent="0.35">
      <c r="S18" s="28"/>
      <c r="T18" s="28"/>
      <c r="U18" s="28"/>
      <c r="V18" s="28"/>
      <c r="W18" s="28"/>
      <c r="X18" s="28"/>
      <c r="Y18" s="28"/>
      <c r="Z18" s="28"/>
      <c r="AA18" s="28"/>
      <c r="AB18" s="28"/>
      <c r="AC18" s="28"/>
      <c r="AD18" s="28"/>
      <c r="AE18" s="28"/>
      <c r="AF18" s="28"/>
      <c r="AG18" s="28"/>
      <c r="AH18" s="28"/>
      <c r="AI18" s="28"/>
    </row>
    <row r="19" spans="8:35" x14ac:dyDescent="0.35">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row>
    <row r="20" spans="8:35" x14ac:dyDescent="0.35">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row>
    <row r="21" spans="8:35" x14ac:dyDescent="0.35">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row>
    <row r="22" spans="8:35" x14ac:dyDescent="0.35">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row>
    <row r="23" spans="8:35" x14ac:dyDescent="0.35">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row>
    <row r="24" spans="8:35" x14ac:dyDescent="0.35">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row>
    <row r="25" spans="8:35" x14ac:dyDescent="0.35">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row>
    <row r="26" spans="8:35" x14ac:dyDescent="0.35">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row>
    <row r="27" spans="8:35" x14ac:dyDescent="0.35">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row>
    <row r="28" spans="8:35" x14ac:dyDescent="0.35">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row>
    <row r="29" spans="8:35" x14ac:dyDescent="0.35">
      <c r="H29" s="26" t="s">
        <v>26</v>
      </c>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row>
    <row r="30" spans="8:35" x14ac:dyDescent="0.35">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row>
    <row r="31" spans="8:35" x14ac:dyDescent="0.35">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row>
    <row r="32" spans="8:35" x14ac:dyDescent="0.35">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row>
    <row r="33" spans="10:35" x14ac:dyDescent="0.35">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row>
    <row r="34" spans="10:35" x14ac:dyDescent="0.35">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row>
    <row r="35" spans="10:35" x14ac:dyDescent="0.35">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row>
    <row r="36" spans="10:35" x14ac:dyDescent="0.35">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row>
    <row r="37" spans="10:35" x14ac:dyDescent="0.35">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row>
    <row r="38" spans="10:35" x14ac:dyDescent="0.35">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row>
    <row r="39" spans="10:35" x14ac:dyDescent="0.35">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row>
    <row r="40" spans="10:35" x14ac:dyDescent="0.35">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row>
    <row r="41" spans="10:35" x14ac:dyDescent="0.35">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row>
    <row r="42" spans="10:35" x14ac:dyDescent="0.35">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row>
    <row r="43" spans="10:35" x14ac:dyDescent="0.35">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row>
    <row r="44" spans="10:35" x14ac:dyDescent="0.35">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row>
    <row r="45" spans="10:35" x14ac:dyDescent="0.35">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row>
    <row r="46" spans="10:35" x14ac:dyDescent="0.35">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row>
    <row r="47" spans="10:35" x14ac:dyDescent="0.35">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row>
    <row r="48" spans="10:35" x14ac:dyDescent="0.35">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row>
    <row r="49" spans="10:35" x14ac:dyDescent="0.35">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row>
    <row r="50" spans="10:35" x14ac:dyDescent="0.35">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row>
    <row r="51" spans="10:35" x14ac:dyDescent="0.35">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row>
    <row r="52" spans="10:35" x14ac:dyDescent="0.35">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row>
    <row r="53" spans="10:35" x14ac:dyDescent="0.35">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row>
    <row r="54" spans="10:35" x14ac:dyDescent="0.35">
      <c r="P54" s="28"/>
      <c r="Q54" s="28"/>
      <c r="R54" s="28"/>
      <c r="S54" s="28"/>
      <c r="T54" s="28"/>
      <c r="U54" s="28"/>
      <c r="V54" s="28"/>
      <c r="W54" s="28"/>
      <c r="X54" s="28"/>
      <c r="Y54" s="28"/>
      <c r="Z54" s="28"/>
      <c r="AA54" s="28"/>
      <c r="AB54" s="28"/>
      <c r="AC54" s="28"/>
      <c r="AD54" s="28"/>
      <c r="AE54" s="28"/>
      <c r="AF54" s="28"/>
      <c r="AG54" s="28"/>
      <c r="AH54" s="28"/>
      <c r="AI54" s="28"/>
    </row>
    <row r="55" spans="10:35" x14ac:dyDescent="0.35">
      <c r="P55" s="28"/>
      <c r="Q55" s="28"/>
      <c r="R55" s="28"/>
      <c r="S55" s="28"/>
      <c r="T55" s="28"/>
      <c r="U55" s="28"/>
      <c r="V55" s="28"/>
      <c r="W55" s="28"/>
      <c r="X55" s="28"/>
      <c r="Y55" s="28"/>
      <c r="Z55" s="28"/>
      <c r="AA55" s="28"/>
      <c r="AB55" s="28"/>
      <c r="AC55" s="28"/>
      <c r="AD55" s="28"/>
      <c r="AE55" s="28"/>
      <c r="AF55" s="28"/>
      <c r="AG55" s="28"/>
      <c r="AH55" s="28"/>
      <c r="AI55" s="28"/>
    </row>
    <row r="56" spans="10:35" x14ac:dyDescent="0.35">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row>
    <row r="57" spans="10:35" x14ac:dyDescent="0.35">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row>
    <row r="58" spans="10:35" x14ac:dyDescent="0.35">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row>
    <row r="59" spans="10:35" x14ac:dyDescent="0.35">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row>
    <row r="60" spans="10:35" x14ac:dyDescent="0.35">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row>
    <row r="61" spans="10:35" x14ac:dyDescent="0.35">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row>
    <row r="62" spans="10:35" x14ac:dyDescent="0.35">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row>
    <row r="63" spans="10:35" x14ac:dyDescent="0.35">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row>
    <row r="64" spans="10:35" x14ac:dyDescent="0.35">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row>
    <row r="65" spans="10:35" x14ac:dyDescent="0.35">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row>
    <row r="66" spans="10:35" x14ac:dyDescent="0.35">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row>
    <row r="67" spans="10:35" x14ac:dyDescent="0.35">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row>
    <row r="68" spans="10:35" x14ac:dyDescent="0.35">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row>
    <row r="69" spans="10:35" x14ac:dyDescent="0.35">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row>
    <row r="70" spans="10:35" x14ac:dyDescent="0.35">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row>
    <row r="71" spans="10:35" x14ac:dyDescent="0.35">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row>
    <row r="72" spans="10:35" x14ac:dyDescent="0.35">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row>
    <row r="73" spans="10:35" x14ac:dyDescent="0.35">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row>
    <row r="74" spans="10:35" x14ac:dyDescent="0.35">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row>
    <row r="75" spans="10:35" x14ac:dyDescent="0.35">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row>
    <row r="76" spans="10:35" x14ac:dyDescent="0.35">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row>
    <row r="77" spans="10:35" x14ac:dyDescent="0.35">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row>
    <row r="78" spans="10:35" x14ac:dyDescent="0.35">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row>
    <row r="79" spans="10:35" x14ac:dyDescent="0.35">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row>
    <row r="80" spans="10:35" x14ac:dyDescent="0.35">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row>
    <row r="81" spans="10:35" x14ac:dyDescent="0.35">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row>
    <row r="82" spans="10:35" x14ac:dyDescent="0.35">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row>
    <row r="83" spans="10:35" x14ac:dyDescent="0.35">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row>
    <row r="84" spans="10:35" x14ac:dyDescent="0.35">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row>
    <row r="85" spans="10:35" x14ac:dyDescent="0.35">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row>
    <row r="86" spans="10:35" x14ac:dyDescent="0.35">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row>
    <row r="87" spans="10:35" x14ac:dyDescent="0.35">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row>
    <row r="88" spans="10:35" x14ac:dyDescent="0.35">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row>
    <row r="89" spans="10:35" x14ac:dyDescent="0.35">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row>
    <row r="90" spans="10:35" x14ac:dyDescent="0.35">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row>
    <row r="91" spans="10:35" x14ac:dyDescent="0.35">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row>
    <row r="92" spans="10:35" x14ac:dyDescent="0.35">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row>
    <row r="93" spans="10:35" x14ac:dyDescent="0.35">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row>
    <row r="94" spans="10:35" x14ac:dyDescent="0.35">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row>
    <row r="95" spans="10:35" x14ac:dyDescent="0.35">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row>
    <row r="96" spans="10:35" x14ac:dyDescent="0.35">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row>
    <row r="97" spans="9:35" x14ac:dyDescent="0.35">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row>
    <row r="98" spans="9:35" x14ac:dyDescent="0.35">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row>
    <row r="99" spans="9:35" x14ac:dyDescent="0.35">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row>
    <row r="100" spans="9:35" x14ac:dyDescent="0.35">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row>
    <row r="101" spans="9:35" x14ac:dyDescent="0.35">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row>
    <row r="102" spans="9:35" x14ac:dyDescent="0.35">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row>
    <row r="103" spans="9:35" x14ac:dyDescent="0.35">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row>
    <row r="104" spans="9:35" x14ac:dyDescent="0.35">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row>
    <row r="105" spans="9:35" x14ac:dyDescent="0.35">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row>
    <row r="106" spans="9:35" x14ac:dyDescent="0.35">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row>
    <row r="107" spans="9:35" x14ac:dyDescent="0.35">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row>
    <row r="108" spans="9:35" x14ac:dyDescent="0.35">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row>
    <row r="109" spans="9:35" x14ac:dyDescent="0.35">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row>
    <row r="110" spans="9:35" x14ac:dyDescent="0.35">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row>
    <row r="111" spans="9:35" x14ac:dyDescent="0.35">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row>
    <row r="112" spans="9:35" x14ac:dyDescent="0.35">
      <c r="I112" s="26" t="s">
        <v>26</v>
      </c>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row>
    <row r="113" spans="10:35" x14ac:dyDescent="0.35">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row>
    <row r="114" spans="10:35" x14ac:dyDescent="0.35">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row>
    <row r="115" spans="10:35" x14ac:dyDescent="0.35">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row>
    <row r="116" spans="10:35" x14ac:dyDescent="0.35">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row>
    <row r="117" spans="10:35" x14ac:dyDescent="0.35">
      <c r="J117" s="28"/>
      <c r="K117" s="28"/>
      <c r="L117" s="28"/>
      <c r="M117" s="28"/>
      <c r="N117" s="28"/>
      <c r="O117" s="28"/>
      <c r="P117" s="28"/>
      <c r="Q117" s="28"/>
      <c r="R117" s="28"/>
    </row>
    <row r="118" spans="10:35" x14ac:dyDescent="0.35">
      <c r="J118" s="28"/>
      <c r="K118" s="28"/>
      <c r="L118" s="28"/>
      <c r="M118" s="28"/>
      <c r="N118" s="28"/>
      <c r="O118" s="28"/>
      <c r="P118" s="28"/>
      <c r="Q118" s="28"/>
      <c r="R118" s="28"/>
    </row>
    <row r="119" spans="10:35" x14ac:dyDescent="0.35">
      <c r="J119" s="28"/>
      <c r="K119" s="28"/>
      <c r="L119" s="28"/>
      <c r="M119" s="28"/>
      <c r="N119" s="28"/>
      <c r="O119" s="28"/>
      <c r="P119" s="28"/>
      <c r="Q119" s="28"/>
      <c r="R119" s="28"/>
    </row>
    <row r="120" spans="10:35" x14ac:dyDescent="0.35">
      <c r="J120" s="28"/>
      <c r="K120" s="28"/>
      <c r="L120" s="28"/>
      <c r="M120" s="28"/>
      <c r="N120" s="28"/>
      <c r="O120" s="28"/>
      <c r="P120" s="28"/>
      <c r="Q120" s="28"/>
      <c r="R120" s="28"/>
    </row>
    <row r="121" spans="10:35" x14ac:dyDescent="0.35">
      <c r="J121" s="28"/>
      <c r="K121" s="28"/>
      <c r="L121" s="28"/>
      <c r="M121" s="28"/>
      <c r="N121" s="28"/>
      <c r="O121" s="28"/>
      <c r="P121" s="28"/>
      <c r="Q121" s="28"/>
      <c r="R121" s="28"/>
    </row>
    <row r="122" spans="10:35" x14ac:dyDescent="0.35">
      <c r="J122" s="28"/>
      <c r="K122" s="28"/>
      <c r="L122" s="28"/>
      <c r="M122" s="28"/>
      <c r="N122" s="28"/>
      <c r="O122" s="28"/>
      <c r="P122" s="28"/>
      <c r="Q122" s="28"/>
      <c r="R122" s="28"/>
    </row>
    <row r="123" spans="10:35" x14ac:dyDescent="0.35">
      <c r="J123" s="28"/>
      <c r="K123" s="28"/>
      <c r="L123" s="28"/>
      <c r="M123" s="28"/>
      <c r="N123" s="28"/>
      <c r="O123" s="28"/>
      <c r="P123" s="28"/>
      <c r="Q123" s="28"/>
      <c r="R123" s="28"/>
    </row>
    <row r="124" spans="10:35" x14ac:dyDescent="0.35">
      <c r="J124" s="28"/>
      <c r="K124" s="28"/>
      <c r="L124" s="28"/>
      <c r="M124" s="28"/>
      <c r="N124" s="28"/>
      <c r="O124" s="28"/>
      <c r="P124" s="28"/>
      <c r="Q124" s="28"/>
      <c r="R124" s="28"/>
    </row>
    <row r="125" spans="10:35" x14ac:dyDescent="0.35">
      <c r="J125" s="28"/>
      <c r="K125" s="28"/>
      <c r="L125" s="28"/>
      <c r="M125" s="28"/>
      <c r="N125" s="28"/>
      <c r="O125" s="28"/>
      <c r="P125" s="28"/>
      <c r="Q125" s="28"/>
      <c r="R125" s="28"/>
    </row>
    <row r="126" spans="10:35" x14ac:dyDescent="0.35">
      <c r="J126" s="28"/>
      <c r="K126" s="28"/>
      <c r="L126" s="28"/>
      <c r="M126" s="28"/>
      <c r="N126" s="28"/>
      <c r="O126" s="28"/>
      <c r="P126" s="28"/>
      <c r="Q126" s="28"/>
      <c r="R126" s="28"/>
    </row>
    <row r="127" spans="10:35" x14ac:dyDescent="0.35">
      <c r="J127" s="28"/>
      <c r="K127" s="28"/>
      <c r="L127" s="28"/>
      <c r="M127" s="28"/>
      <c r="N127" s="28"/>
      <c r="O127" s="28"/>
      <c r="P127" s="28"/>
      <c r="Q127" s="28"/>
      <c r="R127" s="28"/>
    </row>
    <row r="128" spans="10:35" x14ac:dyDescent="0.35">
      <c r="J128" s="28"/>
      <c r="K128" s="28"/>
      <c r="L128" s="28"/>
      <c r="M128" s="28"/>
      <c r="N128" s="28"/>
      <c r="O128" s="28"/>
      <c r="P128" s="28"/>
      <c r="Q128" s="28"/>
      <c r="R128" s="28"/>
    </row>
    <row r="129" spans="10:18" x14ac:dyDescent="0.35">
      <c r="J129" s="28"/>
      <c r="K129" s="28"/>
      <c r="L129" s="28"/>
      <c r="M129" s="28"/>
      <c r="N129" s="28"/>
      <c r="O129" s="28"/>
      <c r="P129" s="28"/>
      <c r="Q129" s="28"/>
      <c r="R129" s="28"/>
    </row>
    <row r="130" spans="10:18" x14ac:dyDescent="0.35">
      <c r="J130" s="28"/>
      <c r="K130" s="28"/>
      <c r="L130" s="28"/>
      <c r="M130" s="28"/>
      <c r="N130" s="28"/>
      <c r="O130" s="28"/>
      <c r="P130" s="28"/>
      <c r="Q130" s="28"/>
      <c r="R130" s="28"/>
    </row>
    <row r="131" spans="10:18" x14ac:dyDescent="0.35">
      <c r="J131" s="28"/>
      <c r="K131" s="28"/>
      <c r="L131" s="28"/>
      <c r="M131" s="28"/>
      <c r="N131" s="28"/>
      <c r="O131" s="28"/>
      <c r="P131" s="28"/>
      <c r="Q131" s="28"/>
      <c r="R131" s="28"/>
    </row>
    <row r="132" spans="10:18" x14ac:dyDescent="0.35">
      <c r="J132" s="28"/>
      <c r="K132" s="28"/>
      <c r="L132" s="28"/>
      <c r="M132" s="28"/>
      <c r="N132" s="28"/>
      <c r="O132" s="28"/>
      <c r="P132" s="28"/>
      <c r="Q132" s="28"/>
      <c r="R132" s="28"/>
    </row>
    <row r="133" spans="10:18" x14ac:dyDescent="0.35">
      <c r="J133" s="28"/>
      <c r="K133" s="28"/>
      <c r="L133" s="28"/>
      <c r="M133" s="28"/>
      <c r="N133" s="28"/>
      <c r="O133" s="28"/>
      <c r="P133" s="28"/>
      <c r="Q133" s="28"/>
      <c r="R133" s="28"/>
    </row>
    <row r="134" spans="10:18" x14ac:dyDescent="0.35">
      <c r="J134" s="28"/>
      <c r="K134" s="28"/>
      <c r="L134" s="28"/>
      <c r="M134" s="28"/>
      <c r="N134" s="28"/>
      <c r="O134" s="28"/>
      <c r="P134" s="28"/>
      <c r="Q134" s="28"/>
      <c r="R134" s="28"/>
    </row>
    <row r="135" spans="10:18" x14ac:dyDescent="0.35">
      <c r="J135" s="28"/>
      <c r="K135" s="28"/>
      <c r="L135" s="28"/>
      <c r="M135" s="28"/>
      <c r="N135" s="28"/>
      <c r="O135" s="28"/>
      <c r="P135" s="28"/>
      <c r="Q135" s="28"/>
      <c r="R135" s="28"/>
    </row>
    <row r="136" spans="10:18" x14ac:dyDescent="0.35">
      <c r="J136" s="28"/>
      <c r="K136" s="28"/>
      <c r="L136" s="28"/>
      <c r="M136" s="28"/>
      <c r="N136" s="28"/>
      <c r="O136" s="28"/>
      <c r="P136" s="28"/>
      <c r="Q136" s="28"/>
      <c r="R136" s="28"/>
    </row>
    <row r="137" spans="10:18" x14ac:dyDescent="0.35">
      <c r="J137" s="28"/>
      <c r="K137" s="28"/>
      <c r="L137" s="28"/>
      <c r="M137" s="28"/>
      <c r="N137" s="28"/>
      <c r="O137" s="28"/>
      <c r="P137" s="28"/>
      <c r="Q137" s="28"/>
      <c r="R137" s="28"/>
    </row>
    <row r="138" spans="10:18" x14ac:dyDescent="0.35">
      <c r="J138" s="28"/>
      <c r="K138" s="28"/>
      <c r="L138" s="28"/>
      <c r="M138" s="28"/>
      <c r="N138" s="28"/>
      <c r="O138" s="28"/>
      <c r="P138" s="28"/>
      <c r="Q138" s="28"/>
      <c r="R138" s="28"/>
    </row>
    <row r="139" spans="10:18" x14ac:dyDescent="0.35">
      <c r="J139" s="28"/>
      <c r="K139" s="28"/>
      <c r="L139" s="28"/>
      <c r="M139" s="28"/>
      <c r="N139" s="28"/>
      <c r="O139" s="28"/>
      <c r="P139" s="28"/>
      <c r="Q139" s="28"/>
      <c r="R139" s="28"/>
    </row>
    <row r="140" spans="10:18" x14ac:dyDescent="0.35">
      <c r="J140" s="28"/>
      <c r="K140" s="28"/>
      <c r="L140" s="28"/>
      <c r="M140" s="28"/>
      <c r="N140" s="28"/>
      <c r="O140" s="28"/>
      <c r="P140" s="28"/>
      <c r="Q140" s="28"/>
      <c r="R140" s="28"/>
    </row>
    <row r="141" spans="10:18" x14ac:dyDescent="0.35">
      <c r="J141" s="28"/>
      <c r="K141" s="28"/>
      <c r="L141" s="28"/>
      <c r="M141" s="28"/>
      <c r="N141" s="28"/>
      <c r="O141" s="28"/>
      <c r="P141" s="28"/>
      <c r="Q141" s="28"/>
      <c r="R141" s="28"/>
    </row>
    <row r="142" spans="10:18" x14ac:dyDescent="0.35">
      <c r="J142" s="28"/>
      <c r="K142" s="28"/>
      <c r="L142" s="28"/>
      <c r="M142" s="28"/>
      <c r="N142" s="28"/>
      <c r="O142" s="28"/>
      <c r="P142" s="28"/>
      <c r="Q142" s="28"/>
      <c r="R142" s="28"/>
    </row>
    <row r="143" spans="10:18" x14ac:dyDescent="0.35">
      <c r="J143" s="28"/>
      <c r="K143" s="28"/>
      <c r="L143" s="28"/>
      <c r="M143" s="28"/>
      <c r="N143" s="28"/>
      <c r="O143" s="28"/>
      <c r="P143" s="28"/>
      <c r="Q143" s="28"/>
      <c r="R143" s="28"/>
    </row>
    <row r="144" spans="10:18" x14ac:dyDescent="0.35">
      <c r="J144" s="28"/>
      <c r="K144" s="28"/>
      <c r="L144" s="28"/>
      <c r="M144" s="28"/>
      <c r="N144" s="28"/>
      <c r="O144" s="28"/>
      <c r="P144" s="28"/>
      <c r="Q144" s="28"/>
      <c r="R144" s="28"/>
    </row>
    <row r="145" spans="10:18" x14ac:dyDescent="0.35">
      <c r="J145" s="28"/>
      <c r="K145" s="28"/>
      <c r="L145" s="28"/>
      <c r="M145" s="28"/>
      <c r="N145" s="28"/>
      <c r="O145" s="28"/>
      <c r="P145" s="28"/>
      <c r="Q145" s="28"/>
      <c r="R145" s="28"/>
    </row>
    <row r="146" spans="10:18" x14ac:dyDescent="0.35">
      <c r="J146" s="28"/>
      <c r="K146" s="28"/>
      <c r="L146" s="28"/>
      <c r="M146" s="28"/>
      <c r="N146" s="28"/>
      <c r="O146" s="28"/>
      <c r="P146" s="28"/>
      <c r="Q146" s="28"/>
      <c r="R146" s="28"/>
    </row>
    <row r="147" spans="10:18" x14ac:dyDescent="0.35">
      <c r="J147" s="28"/>
      <c r="K147" s="28"/>
      <c r="L147" s="28"/>
      <c r="M147" s="28"/>
      <c r="N147" s="28"/>
      <c r="O147" s="28"/>
      <c r="P147" s="28"/>
      <c r="Q147" s="28"/>
      <c r="R147" s="28"/>
    </row>
    <row r="148" spans="10:18" x14ac:dyDescent="0.35">
      <c r="J148" s="28"/>
      <c r="K148" s="28"/>
      <c r="L148" s="28"/>
      <c r="M148" s="28"/>
      <c r="N148" s="28"/>
      <c r="O148" s="28"/>
      <c r="P148" s="28"/>
      <c r="Q148" s="28"/>
      <c r="R148" s="28"/>
    </row>
    <row r="149" spans="10:18" x14ac:dyDescent="0.35">
      <c r="J149" s="28"/>
      <c r="K149" s="28"/>
      <c r="L149" s="28"/>
      <c r="M149" s="28"/>
      <c r="N149" s="28"/>
      <c r="O149" s="28"/>
      <c r="P149" s="28"/>
      <c r="Q149" s="28"/>
      <c r="R149" s="28"/>
    </row>
    <row r="150" spans="10:18" x14ac:dyDescent="0.35">
      <c r="J150" s="28"/>
      <c r="K150" s="28"/>
      <c r="L150" s="28"/>
      <c r="M150" s="28"/>
      <c r="N150" s="28"/>
      <c r="O150" s="28"/>
      <c r="P150" s="28"/>
      <c r="Q150" s="28"/>
      <c r="R150" s="28"/>
    </row>
    <row r="151" spans="10:18" x14ac:dyDescent="0.35">
      <c r="J151" s="28"/>
      <c r="K151" s="28"/>
      <c r="L151" s="28"/>
      <c r="M151" s="28"/>
      <c r="N151" s="28"/>
      <c r="O151" s="28"/>
      <c r="P151" s="28"/>
      <c r="Q151" s="28"/>
      <c r="R151" s="28"/>
    </row>
    <row r="152" spans="10:18" x14ac:dyDescent="0.35">
      <c r="J152" s="28"/>
      <c r="K152" s="28"/>
      <c r="L152" s="28"/>
      <c r="M152" s="28"/>
      <c r="N152" s="28"/>
      <c r="O152" s="28"/>
      <c r="P152" s="28"/>
      <c r="Q152" s="28"/>
      <c r="R152" s="28"/>
    </row>
    <row r="153" spans="10:18" x14ac:dyDescent="0.35">
      <c r="J153" s="28"/>
      <c r="K153" s="28"/>
      <c r="L153" s="28"/>
      <c r="M153" s="28"/>
      <c r="N153" s="28"/>
      <c r="O153" s="28"/>
      <c r="P153" s="28"/>
      <c r="Q153" s="28"/>
      <c r="R153" s="28"/>
    </row>
    <row r="154" spans="10:18" x14ac:dyDescent="0.35">
      <c r="J154" s="28"/>
      <c r="K154" s="28"/>
      <c r="L154" s="28"/>
      <c r="M154" s="28"/>
      <c r="N154" s="28"/>
      <c r="O154" s="28"/>
      <c r="P154" s="28"/>
      <c r="Q154" s="28"/>
      <c r="R154" s="28"/>
    </row>
    <row r="155" spans="10:18" x14ac:dyDescent="0.35">
      <c r="J155" s="28"/>
      <c r="K155" s="28"/>
      <c r="L155" s="28"/>
      <c r="M155" s="28"/>
      <c r="N155" s="28"/>
      <c r="O155" s="28"/>
      <c r="P155" s="28"/>
      <c r="Q155" s="28"/>
      <c r="R155" s="28"/>
    </row>
    <row r="156" spans="10:18" x14ac:dyDescent="0.35">
      <c r="J156" s="28"/>
      <c r="K156" s="28"/>
      <c r="L156" s="28"/>
      <c r="M156" s="28"/>
      <c r="N156" s="28"/>
      <c r="O156" s="28"/>
      <c r="P156" s="28"/>
      <c r="Q156" s="28"/>
      <c r="R156" s="28"/>
    </row>
    <row r="157" spans="10:18" x14ac:dyDescent="0.35">
      <c r="J157" s="28"/>
      <c r="K157" s="28"/>
      <c r="L157" s="28"/>
      <c r="M157" s="28"/>
      <c r="N157" s="28"/>
      <c r="O157" s="28"/>
      <c r="P157" s="28"/>
      <c r="Q157" s="28"/>
      <c r="R157" s="28"/>
    </row>
    <row r="158" spans="10:18" x14ac:dyDescent="0.35">
      <c r="J158" s="28"/>
      <c r="K158" s="28"/>
      <c r="L158" s="28"/>
      <c r="M158" s="28"/>
      <c r="N158" s="28"/>
      <c r="O158" s="28"/>
      <c r="P158" s="28"/>
      <c r="Q158" s="28"/>
      <c r="R158" s="28"/>
    </row>
    <row r="159" spans="10:18" x14ac:dyDescent="0.35">
      <c r="J159" s="28"/>
      <c r="K159" s="28"/>
      <c r="L159" s="28"/>
      <c r="M159" s="28"/>
      <c r="N159" s="28"/>
      <c r="O159" s="28"/>
      <c r="P159" s="28"/>
      <c r="Q159" s="28"/>
      <c r="R159" s="28"/>
    </row>
    <row r="160" spans="10:18" x14ac:dyDescent="0.35">
      <c r="J160" s="28"/>
      <c r="K160" s="28"/>
      <c r="L160" s="28"/>
      <c r="M160" s="28"/>
      <c r="N160" s="28"/>
      <c r="O160" s="28"/>
      <c r="P160" s="28"/>
      <c r="Q160" s="28"/>
      <c r="R160" s="28"/>
    </row>
    <row r="161" spans="10:18" x14ac:dyDescent="0.35">
      <c r="J161" s="28"/>
      <c r="K161" s="28"/>
      <c r="L161" s="28"/>
      <c r="M161" s="28"/>
      <c r="N161" s="28"/>
      <c r="O161" s="28"/>
      <c r="P161" s="28"/>
      <c r="Q161" s="28"/>
      <c r="R161" s="28"/>
    </row>
    <row r="162" spans="10:18" x14ac:dyDescent="0.35">
      <c r="J162" s="28"/>
      <c r="K162" s="28"/>
      <c r="L162" s="28"/>
      <c r="M162" s="28"/>
      <c r="N162" s="28"/>
      <c r="O162" s="28"/>
      <c r="P162" s="28"/>
      <c r="Q162" s="28"/>
      <c r="R162" s="28"/>
    </row>
    <row r="163" spans="10:18" x14ac:dyDescent="0.35">
      <c r="J163" s="28"/>
      <c r="K163" s="28"/>
      <c r="L163" s="28"/>
      <c r="M163" s="28"/>
      <c r="N163" s="28"/>
      <c r="O163" s="28"/>
      <c r="P163" s="28"/>
      <c r="Q163" s="28"/>
      <c r="R163" s="28"/>
    </row>
    <row r="164" spans="10:18" x14ac:dyDescent="0.35">
      <c r="J164" s="28"/>
      <c r="K164" s="28"/>
      <c r="L164" s="28"/>
      <c r="M164" s="28"/>
      <c r="N164" s="28"/>
      <c r="O164" s="28"/>
      <c r="P164" s="28"/>
      <c r="Q164" s="28"/>
      <c r="R164" s="28"/>
    </row>
    <row r="165" spans="10:18" x14ac:dyDescent="0.35">
      <c r="J165" s="28"/>
      <c r="K165" s="28"/>
      <c r="L165" s="28"/>
      <c r="M165" s="28"/>
      <c r="N165" s="28"/>
      <c r="O165" s="28"/>
      <c r="P165" s="28"/>
      <c r="Q165" s="28"/>
      <c r="R165" s="28"/>
    </row>
    <row r="166" spans="10:18" x14ac:dyDescent="0.35">
      <c r="J166" s="28"/>
      <c r="K166" s="28"/>
      <c r="L166" s="28"/>
      <c r="M166" s="28"/>
      <c r="N166" s="28"/>
      <c r="O166" s="28"/>
      <c r="P166" s="28"/>
      <c r="Q166" s="28"/>
      <c r="R166" s="28"/>
    </row>
    <row r="167" spans="10:18" x14ac:dyDescent="0.35">
      <c r="J167" s="28"/>
      <c r="K167" s="28"/>
      <c r="L167" s="28"/>
      <c r="M167" s="28"/>
      <c r="N167" s="28"/>
      <c r="O167" s="28"/>
      <c r="P167" s="28"/>
      <c r="Q167" s="28"/>
      <c r="R167" s="28"/>
    </row>
    <row r="168" spans="10:18" x14ac:dyDescent="0.35">
      <c r="J168" s="28"/>
      <c r="K168" s="28"/>
      <c r="L168" s="28"/>
      <c r="M168" s="28"/>
      <c r="N168" s="28"/>
      <c r="O168" s="28"/>
      <c r="P168" s="28"/>
      <c r="Q168" s="28"/>
      <c r="R168" s="28"/>
    </row>
    <row r="169" spans="10:18" x14ac:dyDescent="0.35">
      <c r="J169" s="28"/>
      <c r="K169" s="28"/>
      <c r="L169" s="28"/>
      <c r="M169" s="28"/>
      <c r="N169" s="28"/>
      <c r="O169" s="28"/>
      <c r="P169" s="28"/>
      <c r="Q169" s="28"/>
      <c r="R169" s="28"/>
    </row>
    <row r="170" spans="10:18" x14ac:dyDescent="0.35">
      <c r="J170" s="28"/>
      <c r="K170" s="28"/>
      <c r="L170" s="28"/>
      <c r="M170" s="28"/>
      <c r="N170" s="28"/>
      <c r="O170" s="28"/>
      <c r="P170" s="28"/>
      <c r="Q170" s="28"/>
      <c r="R170" s="28"/>
    </row>
    <row r="171" spans="10:18" x14ac:dyDescent="0.35">
      <c r="J171" s="28"/>
      <c r="K171" s="28"/>
      <c r="L171" s="28"/>
      <c r="M171" s="28"/>
      <c r="N171" s="28"/>
      <c r="O171" s="28"/>
      <c r="P171" s="28"/>
      <c r="Q171" s="28"/>
      <c r="R171" s="28"/>
    </row>
    <row r="172" spans="10:18" x14ac:dyDescent="0.35">
      <c r="J172" s="28"/>
      <c r="K172" s="28"/>
      <c r="L172" s="28"/>
      <c r="M172" s="28"/>
      <c r="N172" s="28"/>
      <c r="O172" s="28"/>
      <c r="P172" s="28"/>
      <c r="Q172" s="28"/>
      <c r="R172" s="28"/>
    </row>
    <row r="173" spans="10:18" x14ac:dyDescent="0.35">
      <c r="J173" s="28"/>
      <c r="K173" s="28"/>
      <c r="L173" s="28"/>
      <c r="M173" s="28"/>
      <c r="N173" s="28"/>
      <c r="O173" s="28"/>
      <c r="P173" s="28"/>
      <c r="Q173" s="28"/>
      <c r="R173" s="28"/>
    </row>
    <row r="174" spans="10:18" x14ac:dyDescent="0.35">
      <c r="J174" s="28"/>
      <c r="K174" s="28"/>
      <c r="L174" s="28"/>
      <c r="M174" s="28"/>
      <c r="N174" s="28"/>
      <c r="O174" s="28"/>
      <c r="P174" s="28"/>
      <c r="Q174" s="28"/>
      <c r="R174" s="28"/>
    </row>
    <row r="175" spans="10:18" x14ac:dyDescent="0.35">
      <c r="J175" s="28"/>
      <c r="K175" s="28"/>
      <c r="L175" s="28"/>
      <c r="M175" s="28"/>
      <c r="N175" s="28"/>
      <c r="O175" s="28"/>
      <c r="P175" s="28"/>
      <c r="Q175" s="28"/>
      <c r="R175" s="28"/>
    </row>
    <row r="176" spans="10:18" x14ac:dyDescent="0.35">
      <c r="J176" s="28"/>
      <c r="K176" s="28"/>
      <c r="L176" s="28"/>
      <c r="M176" s="28"/>
      <c r="N176" s="28"/>
      <c r="O176" s="28"/>
      <c r="P176" s="28"/>
      <c r="Q176" s="28"/>
      <c r="R176" s="28"/>
    </row>
    <row r="177" spans="7:18" x14ac:dyDescent="0.35">
      <c r="J177" s="28"/>
      <c r="K177" s="28"/>
      <c r="L177" s="28"/>
      <c r="M177" s="28"/>
      <c r="N177" s="28"/>
      <c r="O177" s="28"/>
      <c r="P177" s="28"/>
      <c r="Q177" s="28"/>
      <c r="R177" s="28"/>
    </row>
    <row r="178" spans="7:18" x14ac:dyDescent="0.35">
      <c r="J178" s="28"/>
      <c r="K178" s="28"/>
      <c r="L178" s="28"/>
      <c r="M178" s="28"/>
      <c r="N178" s="28"/>
      <c r="O178" s="28"/>
      <c r="P178" s="28"/>
      <c r="Q178" s="28"/>
      <c r="R178" s="28"/>
    </row>
    <row r="179" spans="7:18" x14ac:dyDescent="0.35">
      <c r="J179" s="28"/>
      <c r="K179" s="28"/>
      <c r="L179" s="28"/>
      <c r="M179" s="28"/>
      <c r="N179" s="28"/>
      <c r="O179" s="28"/>
      <c r="P179" s="28"/>
      <c r="Q179" s="28"/>
      <c r="R179" s="28"/>
    </row>
    <row r="180" spans="7:18" x14ac:dyDescent="0.35">
      <c r="J180" s="28"/>
      <c r="K180" s="28"/>
      <c r="L180" s="28"/>
      <c r="M180" s="28"/>
      <c r="N180" s="28"/>
      <c r="O180" s="28"/>
      <c r="P180" s="28"/>
      <c r="Q180" s="28"/>
      <c r="R180" s="28"/>
    </row>
    <row r="181" spans="7:18" x14ac:dyDescent="0.35">
      <c r="J181" s="28"/>
      <c r="K181" s="28"/>
      <c r="L181" s="28"/>
      <c r="M181" s="28"/>
      <c r="N181" s="28"/>
      <c r="O181" s="28"/>
      <c r="P181" s="28"/>
      <c r="Q181" s="28"/>
      <c r="R181" s="28"/>
    </row>
    <row r="182" spans="7:18" x14ac:dyDescent="0.35">
      <c r="G182" s="26" t="s">
        <v>198</v>
      </c>
      <c r="J182" s="28"/>
      <c r="K182" s="28"/>
      <c r="L182" s="28"/>
      <c r="M182" s="28"/>
      <c r="N182" s="28"/>
      <c r="O182" s="28"/>
      <c r="P182" s="28"/>
      <c r="Q182" s="28"/>
      <c r="R182" s="28"/>
    </row>
    <row r="183" spans="7:18" x14ac:dyDescent="0.35">
      <c r="J183" s="28"/>
      <c r="K183" s="28"/>
      <c r="L183" s="28"/>
      <c r="M183" s="28"/>
      <c r="N183" s="28"/>
      <c r="O183" s="28"/>
      <c r="P183" s="28"/>
      <c r="Q183" s="28"/>
      <c r="R183" s="28"/>
    </row>
    <row r="184" spans="7:18" x14ac:dyDescent="0.35">
      <c r="J184" s="28"/>
      <c r="K184" s="28"/>
      <c r="L184" s="28"/>
      <c r="M184" s="28"/>
      <c r="N184" s="28"/>
      <c r="O184" s="28"/>
      <c r="P184" s="28"/>
      <c r="Q184" s="28"/>
      <c r="R184" s="28"/>
    </row>
    <row r="185" spans="7:18" x14ac:dyDescent="0.35">
      <c r="J185" s="28"/>
      <c r="K185" s="28"/>
      <c r="L185" s="28"/>
      <c r="M185" s="28"/>
      <c r="N185" s="28"/>
      <c r="O185" s="28"/>
      <c r="P185" s="28"/>
      <c r="Q185" s="28"/>
      <c r="R185" s="28"/>
    </row>
    <row r="186" spans="7:18" x14ac:dyDescent="0.35">
      <c r="J186" s="28"/>
      <c r="K186" s="28"/>
      <c r="L186" s="28"/>
      <c r="M186" s="28"/>
      <c r="N186" s="28"/>
      <c r="O186" s="28"/>
      <c r="P186" s="28"/>
      <c r="Q186" s="28"/>
      <c r="R186" s="28"/>
    </row>
    <row r="187" spans="7:18" x14ac:dyDescent="0.35">
      <c r="J187" s="28"/>
      <c r="K187" s="28"/>
      <c r="L187" s="28"/>
      <c r="M187" s="28"/>
      <c r="N187" s="28"/>
      <c r="O187" s="28"/>
      <c r="P187" s="28"/>
      <c r="Q187" s="28"/>
      <c r="R187" s="28"/>
    </row>
    <row r="188" spans="7:18" x14ac:dyDescent="0.35">
      <c r="J188" s="28"/>
      <c r="K188" s="28"/>
      <c r="L188" s="28"/>
      <c r="M188" s="28"/>
      <c r="N188" s="28"/>
      <c r="O188" s="28"/>
      <c r="P188" s="28"/>
      <c r="Q188" s="28"/>
      <c r="R188" s="28"/>
    </row>
    <row r="189" spans="7:18" x14ac:dyDescent="0.35">
      <c r="J189" s="28"/>
      <c r="K189" s="28"/>
      <c r="L189" s="28"/>
      <c r="M189" s="28"/>
      <c r="N189" s="28"/>
      <c r="O189" s="28"/>
      <c r="P189" s="28"/>
      <c r="Q189" s="28"/>
      <c r="R189" s="28"/>
    </row>
    <row r="190" spans="7:18" x14ac:dyDescent="0.35">
      <c r="J190" s="28"/>
      <c r="K190" s="28"/>
      <c r="L190" s="28"/>
      <c r="M190" s="28"/>
      <c r="N190" s="28"/>
      <c r="O190" s="28"/>
      <c r="P190" s="28"/>
      <c r="Q190" s="28"/>
      <c r="R190" s="28"/>
    </row>
    <row r="191" spans="7:18" x14ac:dyDescent="0.35">
      <c r="J191" s="28"/>
      <c r="K191" s="28"/>
      <c r="L191" s="28"/>
      <c r="M191" s="28"/>
      <c r="N191" s="28"/>
      <c r="O191" s="28"/>
      <c r="P191" s="28"/>
      <c r="Q191" s="28"/>
      <c r="R191" s="28"/>
    </row>
    <row r="192" spans="7:18" x14ac:dyDescent="0.35">
      <c r="J192" s="28"/>
      <c r="K192" s="28"/>
      <c r="L192" s="28"/>
      <c r="M192" s="28"/>
      <c r="N192" s="28"/>
      <c r="O192" s="28"/>
      <c r="P192" s="28"/>
      <c r="Q192" s="28"/>
      <c r="R192" s="28"/>
    </row>
    <row r="193" spans="10:18" x14ac:dyDescent="0.35">
      <c r="J193" s="28"/>
      <c r="K193" s="28"/>
      <c r="L193" s="28"/>
      <c r="M193" s="28"/>
      <c r="N193" s="28"/>
      <c r="O193" s="28"/>
      <c r="P193" s="28"/>
      <c r="Q193" s="28"/>
      <c r="R193" s="28"/>
    </row>
    <row r="194" spans="10:18" x14ac:dyDescent="0.35">
      <c r="J194" s="28"/>
      <c r="K194" s="28"/>
      <c r="L194" s="28"/>
      <c r="M194" s="28"/>
      <c r="N194" s="28"/>
      <c r="O194" s="28"/>
      <c r="P194" s="28"/>
      <c r="Q194" s="28"/>
      <c r="R194" s="28"/>
    </row>
    <row r="195" spans="10:18" x14ac:dyDescent="0.35">
      <c r="J195" s="28"/>
      <c r="K195" s="28"/>
      <c r="L195" s="28"/>
      <c r="M195" s="28"/>
      <c r="N195" s="28"/>
      <c r="O195" s="28"/>
      <c r="P195" s="28"/>
      <c r="Q195" s="28"/>
      <c r="R195" s="28"/>
    </row>
    <row r="196" spans="10:18" x14ac:dyDescent="0.35">
      <c r="J196" s="28"/>
      <c r="K196" s="28"/>
      <c r="L196" s="28"/>
      <c r="M196" s="28"/>
      <c r="N196" s="28"/>
      <c r="O196" s="28"/>
      <c r="P196" s="28"/>
      <c r="Q196" s="28"/>
      <c r="R196" s="28"/>
    </row>
    <row r="197" spans="10:18" x14ac:dyDescent="0.35">
      <c r="J197" s="28"/>
      <c r="K197" s="28"/>
      <c r="L197" s="28"/>
      <c r="M197" s="28"/>
      <c r="N197" s="28"/>
      <c r="O197" s="28"/>
      <c r="P197" s="28"/>
      <c r="Q197" s="28"/>
      <c r="R197" s="28"/>
    </row>
    <row r="198" spans="10:18" x14ac:dyDescent="0.35">
      <c r="J198" s="28"/>
      <c r="K198" s="28"/>
      <c r="L198" s="28"/>
      <c r="M198" s="28"/>
      <c r="N198" s="28"/>
      <c r="O198" s="28"/>
      <c r="P198" s="28"/>
      <c r="Q198" s="28"/>
      <c r="R198" s="28"/>
    </row>
    <row r="199" spans="10:18" x14ac:dyDescent="0.35">
      <c r="J199" s="28"/>
      <c r="K199" s="28"/>
      <c r="L199" s="28"/>
      <c r="M199" s="28"/>
      <c r="N199" s="28"/>
      <c r="O199" s="28"/>
      <c r="P199" s="28"/>
      <c r="Q199" s="28"/>
      <c r="R199" s="28"/>
    </row>
    <row r="200" spans="10:18" x14ac:dyDescent="0.35">
      <c r="J200" s="28"/>
      <c r="K200" s="28"/>
      <c r="L200" s="28"/>
      <c r="M200" s="28"/>
      <c r="N200" s="28"/>
      <c r="O200" s="28"/>
      <c r="P200" s="28"/>
      <c r="Q200" s="28"/>
      <c r="R200" s="28"/>
    </row>
    <row r="201" spans="10:18" x14ac:dyDescent="0.35">
      <c r="J201" s="28"/>
      <c r="K201" s="28"/>
      <c r="L201" s="28"/>
      <c r="M201" s="28"/>
      <c r="N201" s="28"/>
      <c r="O201" s="28"/>
      <c r="P201" s="28"/>
      <c r="Q201" s="28"/>
      <c r="R201" s="28"/>
    </row>
    <row r="202" spans="10:18" x14ac:dyDescent="0.35">
      <c r="J202" s="28"/>
      <c r="K202" s="28"/>
      <c r="L202" s="28"/>
      <c r="M202" s="28"/>
      <c r="N202" s="28"/>
      <c r="O202" s="28"/>
      <c r="P202" s="28"/>
      <c r="Q202" s="28"/>
      <c r="R202" s="28"/>
    </row>
    <row r="203" spans="10:18" x14ac:dyDescent="0.35">
      <c r="J203" s="28"/>
      <c r="K203" s="28"/>
      <c r="L203" s="28"/>
      <c r="M203" s="28"/>
      <c r="N203" s="28"/>
      <c r="O203" s="28"/>
      <c r="P203" s="28"/>
      <c r="Q203" s="28"/>
      <c r="R203" s="28"/>
    </row>
    <row r="204" spans="10:18" x14ac:dyDescent="0.35">
      <c r="J204" s="28"/>
      <c r="K204" s="28"/>
      <c r="L204" s="28"/>
      <c r="M204" s="28"/>
      <c r="N204" s="28"/>
      <c r="O204" s="28"/>
      <c r="P204" s="28"/>
      <c r="Q204" s="28"/>
      <c r="R204" s="28"/>
    </row>
    <row r="205" spans="10:18" x14ac:dyDescent="0.35">
      <c r="J205" s="28"/>
      <c r="K205" s="28"/>
      <c r="L205" s="28"/>
      <c r="M205" s="28"/>
      <c r="N205" s="28"/>
      <c r="O205" s="28"/>
      <c r="P205" s="28"/>
      <c r="Q205" s="28"/>
      <c r="R205" s="28"/>
    </row>
    <row r="206" spans="10:18" x14ac:dyDescent="0.35">
      <c r="J206" s="28"/>
      <c r="K206" s="28"/>
      <c r="L206" s="28"/>
      <c r="M206" s="28"/>
      <c r="N206" s="28"/>
      <c r="O206" s="28"/>
      <c r="P206" s="28"/>
      <c r="Q206" s="28"/>
      <c r="R206" s="28"/>
    </row>
    <row r="207" spans="10:18" x14ac:dyDescent="0.35">
      <c r="J207" s="28"/>
      <c r="K207" s="28"/>
      <c r="L207" s="28"/>
      <c r="M207" s="28"/>
      <c r="N207" s="28"/>
      <c r="O207" s="28"/>
      <c r="P207" s="28"/>
      <c r="Q207" s="28"/>
      <c r="R207" s="28"/>
    </row>
    <row r="208" spans="10:18" x14ac:dyDescent="0.35">
      <c r="J208" s="28"/>
      <c r="K208" s="28"/>
      <c r="L208" s="28"/>
      <c r="M208" s="28"/>
      <c r="N208" s="28"/>
      <c r="O208" s="28"/>
      <c r="P208" s="28"/>
      <c r="Q208" s="28"/>
      <c r="R208" s="28"/>
    </row>
    <row r="209" spans="2:18" x14ac:dyDescent="0.35">
      <c r="J209" s="28"/>
      <c r="K209" s="28"/>
      <c r="L209" s="28"/>
      <c r="M209" s="28"/>
      <c r="N209" s="28"/>
      <c r="O209" s="28"/>
      <c r="P209" s="28"/>
      <c r="Q209" s="28"/>
      <c r="R209" s="28"/>
    </row>
    <row r="210" spans="2:18" x14ac:dyDescent="0.35">
      <c r="J210" s="28"/>
      <c r="K210" s="28"/>
      <c r="L210" s="28"/>
      <c r="M210" s="28"/>
      <c r="N210" s="28"/>
      <c r="O210" s="28"/>
      <c r="P210" s="28"/>
      <c r="Q210" s="28"/>
      <c r="R210" s="28"/>
    </row>
    <row r="211" spans="2:18" x14ac:dyDescent="0.35">
      <c r="J211" s="28"/>
      <c r="K211" s="28"/>
      <c r="L211" s="28"/>
      <c r="M211" s="28"/>
      <c r="N211" s="28"/>
      <c r="O211" s="28"/>
      <c r="P211" s="28"/>
      <c r="Q211" s="28"/>
      <c r="R211" s="28"/>
    </row>
    <row r="212" spans="2:18" x14ac:dyDescent="0.35">
      <c r="J212" s="28"/>
      <c r="K212" s="28"/>
      <c r="L212" s="28"/>
      <c r="M212" s="28"/>
      <c r="N212" s="28"/>
      <c r="O212" s="28"/>
      <c r="P212" s="28"/>
      <c r="Q212" s="28"/>
      <c r="R212" s="28"/>
    </row>
    <row r="213" spans="2:18" x14ac:dyDescent="0.35">
      <c r="J213" s="28"/>
      <c r="K213" s="28"/>
      <c r="L213" s="28"/>
      <c r="M213" s="28"/>
      <c r="N213" s="28"/>
      <c r="O213" s="28"/>
      <c r="P213" s="28"/>
      <c r="Q213" s="28"/>
      <c r="R213" s="28"/>
    </row>
    <row r="214" spans="2:18" x14ac:dyDescent="0.35">
      <c r="J214" s="28"/>
      <c r="K214" s="28"/>
      <c r="L214" s="28"/>
      <c r="M214" s="28"/>
      <c r="N214" s="28"/>
      <c r="O214" s="28"/>
      <c r="P214" s="28"/>
      <c r="Q214" s="28"/>
      <c r="R214" s="28"/>
    </row>
    <row r="215" spans="2:18" x14ac:dyDescent="0.35">
      <c r="J215" s="28"/>
      <c r="K215" s="28"/>
      <c r="L215" s="28"/>
      <c r="M215" s="28"/>
      <c r="N215" s="28"/>
      <c r="O215" s="28"/>
      <c r="P215" s="28"/>
      <c r="Q215" s="28"/>
      <c r="R215" s="28"/>
    </row>
    <row r="216" spans="2:18" x14ac:dyDescent="0.35">
      <c r="J216" s="28"/>
      <c r="K216" s="28"/>
      <c r="L216" s="28"/>
      <c r="M216" s="28"/>
      <c r="N216" s="28"/>
      <c r="O216" s="28"/>
      <c r="P216" s="28"/>
      <c r="Q216" s="28"/>
      <c r="R216" s="28"/>
    </row>
    <row r="217" spans="2:18" x14ac:dyDescent="0.35">
      <c r="J217" s="28"/>
      <c r="K217" s="28"/>
      <c r="L217" s="28"/>
      <c r="M217" s="28"/>
      <c r="N217" s="28"/>
      <c r="O217" s="28"/>
      <c r="P217" s="28"/>
      <c r="Q217" s="28"/>
      <c r="R217" s="28"/>
    </row>
    <row r="218" spans="2:18" x14ac:dyDescent="0.35">
      <c r="J218" s="28"/>
      <c r="K218" s="28"/>
      <c r="L218" s="28"/>
      <c r="M218" s="28"/>
      <c r="N218" s="28"/>
      <c r="O218" s="28"/>
      <c r="P218" s="28"/>
      <c r="Q218" s="28"/>
      <c r="R218" s="28"/>
    </row>
    <row r="219" spans="2:18" x14ac:dyDescent="0.35">
      <c r="J219" s="28"/>
      <c r="K219" s="28"/>
      <c r="L219" s="28"/>
      <c r="M219" s="28"/>
      <c r="N219" s="28"/>
      <c r="O219" s="28"/>
      <c r="P219" s="28"/>
      <c r="Q219" s="28"/>
      <c r="R219" s="28"/>
    </row>
    <row r="220" spans="2:18" x14ac:dyDescent="0.35">
      <c r="J220" s="28"/>
      <c r="K220" s="28"/>
      <c r="L220" s="28"/>
      <c r="M220" s="28"/>
      <c r="N220" s="28"/>
      <c r="O220" s="28"/>
      <c r="P220" s="28"/>
      <c r="Q220" s="28"/>
      <c r="R220" s="28"/>
    </row>
    <row r="221" spans="2:18" x14ac:dyDescent="0.35">
      <c r="J221" s="28"/>
      <c r="K221" s="28"/>
      <c r="L221" s="28"/>
      <c r="M221" s="28"/>
      <c r="N221" s="28"/>
      <c r="O221" s="28"/>
      <c r="P221" s="28"/>
      <c r="Q221" s="28"/>
      <c r="R221" s="28"/>
    </row>
    <row r="222" spans="2:18" x14ac:dyDescent="0.35">
      <c r="B222" s="17"/>
      <c r="J222" s="28"/>
      <c r="K222" s="28"/>
      <c r="L222" s="28"/>
      <c r="M222" s="28"/>
      <c r="N222" s="28"/>
      <c r="O222" s="28"/>
      <c r="P222" s="28"/>
      <c r="Q222" s="28"/>
      <c r="R222" s="28"/>
    </row>
    <row r="223" spans="2:18" x14ac:dyDescent="0.35">
      <c r="J223" s="28"/>
      <c r="K223" s="28"/>
      <c r="L223" s="28"/>
      <c r="M223" s="28"/>
      <c r="N223" s="28"/>
      <c r="O223" s="28"/>
      <c r="P223" s="28"/>
      <c r="Q223" s="28"/>
      <c r="R223" s="28"/>
    </row>
    <row r="224" spans="2:18" x14ac:dyDescent="0.35">
      <c r="J224" s="28"/>
      <c r="K224" s="28"/>
      <c r="L224" s="28"/>
      <c r="M224" s="28"/>
      <c r="N224" s="28"/>
      <c r="O224" s="28"/>
      <c r="P224" s="28"/>
      <c r="Q224" s="28"/>
      <c r="R224" s="28"/>
    </row>
    <row r="225" spans="2:18" x14ac:dyDescent="0.35">
      <c r="J225" s="28"/>
      <c r="K225" s="28"/>
      <c r="L225" s="28"/>
      <c r="M225" s="28"/>
      <c r="N225" s="28"/>
      <c r="O225" s="28"/>
      <c r="P225" s="28"/>
      <c r="Q225" s="28"/>
      <c r="R225" s="28"/>
    </row>
    <row r="226" spans="2:18" x14ac:dyDescent="0.35">
      <c r="J226" s="28"/>
      <c r="K226" s="28"/>
      <c r="L226" s="28"/>
      <c r="M226" s="28"/>
      <c r="N226" s="28"/>
      <c r="O226" s="28"/>
      <c r="P226" s="28"/>
      <c r="Q226" s="28"/>
      <c r="R226" s="28"/>
    </row>
    <row r="227" spans="2:18" x14ac:dyDescent="0.35">
      <c r="J227" s="28"/>
      <c r="K227" s="28"/>
      <c r="L227" s="28"/>
      <c r="M227" s="28"/>
      <c r="N227" s="28"/>
      <c r="O227" s="28"/>
      <c r="P227" s="28"/>
      <c r="Q227" s="28"/>
      <c r="R227" s="28"/>
    </row>
    <row r="228" spans="2:18" x14ac:dyDescent="0.35">
      <c r="J228" s="28"/>
      <c r="K228" s="28"/>
      <c r="L228" s="28"/>
      <c r="M228" s="28"/>
      <c r="N228" s="28"/>
      <c r="O228" s="28"/>
      <c r="P228" s="28"/>
      <c r="Q228" s="28"/>
      <c r="R228" s="28"/>
    </row>
    <row r="229" spans="2:18" x14ac:dyDescent="0.35">
      <c r="J229" s="28"/>
      <c r="K229" s="28"/>
      <c r="L229" s="28"/>
      <c r="M229" s="28"/>
      <c r="N229" s="28"/>
      <c r="O229" s="28"/>
      <c r="P229" s="28"/>
      <c r="Q229" s="28"/>
      <c r="R229" s="28"/>
    </row>
    <row r="230" spans="2:18" x14ac:dyDescent="0.35">
      <c r="J230" s="28"/>
      <c r="K230" s="28"/>
      <c r="L230" s="28"/>
      <c r="M230" s="28"/>
      <c r="N230" s="28"/>
      <c r="O230" s="28"/>
      <c r="P230" s="28"/>
      <c r="Q230" s="28"/>
      <c r="R230" s="28"/>
    </row>
    <row r="231" spans="2:18" x14ac:dyDescent="0.35">
      <c r="J231" s="28"/>
      <c r="K231" s="28"/>
      <c r="L231" s="28"/>
      <c r="M231" s="28"/>
      <c r="N231" s="28"/>
      <c r="O231" s="28"/>
      <c r="P231" s="28"/>
      <c r="Q231" s="28"/>
      <c r="R231" s="28"/>
    </row>
    <row r="232" spans="2:18" x14ac:dyDescent="0.35">
      <c r="J232" s="28"/>
      <c r="K232" s="28"/>
      <c r="L232" s="28"/>
      <c r="M232" s="28"/>
      <c r="N232" s="28"/>
      <c r="O232" s="28"/>
      <c r="P232" s="28"/>
      <c r="Q232" s="28"/>
      <c r="R232" s="28"/>
    </row>
    <row r="233" spans="2:18" x14ac:dyDescent="0.35">
      <c r="J233" s="28"/>
      <c r="K233" s="28"/>
      <c r="L233" s="28"/>
      <c r="M233" s="28"/>
      <c r="N233" s="28"/>
      <c r="O233" s="28"/>
      <c r="P233" s="28"/>
      <c r="Q233" s="28"/>
      <c r="R233" s="28"/>
    </row>
    <row r="234" spans="2:18" x14ac:dyDescent="0.35">
      <c r="J234" s="28"/>
      <c r="K234" s="28"/>
      <c r="L234" s="28"/>
      <c r="M234" s="28"/>
      <c r="N234" s="28"/>
      <c r="O234" s="28"/>
      <c r="P234" s="28"/>
      <c r="Q234" s="28"/>
      <c r="R234" s="28"/>
    </row>
    <row r="235" spans="2:18" x14ac:dyDescent="0.35">
      <c r="J235" s="28"/>
      <c r="K235" s="28"/>
      <c r="L235" s="28"/>
      <c r="M235" s="28"/>
      <c r="N235" s="28"/>
      <c r="O235" s="28"/>
      <c r="P235" s="28"/>
      <c r="Q235" s="28"/>
      <c r="R235" s="28"/>
    </row>
    <row r="236" spans="2:18" x14ac:dyDescent="0.35">
      <c r="B236" s="17"/>
      <c r="J236" s="28"/>
      <c r="K236" s="28"/>
      <c r="L236" s="28"/>
      <c r="M236" s="28"/>
      <c r="N236" s="28"/>
      <c r="O236" s="28"/>
      <c r="P236" s="28"/>
      <c r="Q236" s="28"/>
      <c r="R236" s="28"/>
    </row>
    <row r="237" spans="2:18" x14ac:dyDescent="0.35">
      <c r="J237" s="28"/>
      <c r="K237" s="28"/>
      <c r="L237" s="28"/>
      <c r="M237" s="28"/>
      <c r="N237" s="28"/>
      <c r="O237" s="28"/>
      <c r="P237" s="28"/>
      <c r="Q237" s="28"/>
      <c r="R237" s="28"/>
    </row>
    <row r="238" spans="2:18" x14ac:dyDescent="0.35">
      <c r="J238" s="28"/>
      <c r="K238" s="28"/>
      <c r="L238" s="28"/>
      <c r="M238" s="28"/>
      <c r="N238" s="28"/>
      <c r="O238" s="28"/>
      <c r="P238" s="28"/>
      <c r="Q238" s="28"/>
      <c r="R238" s="28"/>
    </row>
    <row r="239" spans="2:18" x14ac:dyDescent="0.35">
      <c r="J239" s="28"/>
      <c r="K239" s="28"/>
      <c r="L239" s="28"/>
      <c r="M239" s="28"/>
      <c r="N239" s="28"/>
      <c r="O239" s="28"/>
      <c r="P239" s="28"/>
      <c r="Q239" s="28"/>
      <c r="R239" s="28"/>
    </row>
    <row r="240" spans="2:18" x14ac:dyDescent="0.35">
      <c r="J240" s="28"/>
      <c r="K240" s="28"/>
      <c r="L240" s="28"/>
      <c r="M240" s="28"/>
      <c r="N240" s="28"/>
      <c r="O240" s="28"/>
      <c r="P240" s="28"/>
      <c r="Q240" s="28"/>
      <c r="R240" s="28"/>
    </row>
    <row r="241" spans="10:18" x14ac:dyDescent="0.35">
      <c r="J241" s="28"/>
      <c r="K241" s="28"/>
      <c r="L241" s="28"/>
      <c r="M241" s="28"/>
      <c r="N241" s="28"/>
      <c r="O241" s="28"/>
      <c r="P241" s="28"/>
      <c r="Q241" s="28"/>
      <c r="R241" s="28"/>
    </row>
    <row r="242" spans="10:18" x14ac:dyDescent="0.35">
      <c r="J242" s="28"/>
      <c r="K242" s="28"/>
      <c r="L242" s="28"/>
      <c r="M242" s="28"/>
      <c r="N242" s="28"/>
      <c r="O242" s="28"/>
      <c r="P242" s="28"/>
      <c r="Q242" s="28"/>
      <c r="R242" s="28"/>
    </row>
    <row r="262" spans="10:18" x14ac:dyDescent="0.35">
      <c r="J262" s="28"/>
      <c r="K262" s="28"/>
      <c r="L262" s="28"/>
      <c r="M262" s="28"/>
      <c r="N262" s="28"/>
      <c r="O262" s="28"/>
      <c r="P262" s="28"/>
      <c r="Q262" s="28"/>
      <c r="R262" s="28"/>
    </row>
    <row r="263" spans="10:18" x14ac:dyDescent="0.35">
      <c r="J263" s="28"/>
      <c r="K263" s="28"/>
      <c r="L263" s="28"/>
      <c r="M263" s="28"/>
      <c r="N263" s="28"/>
      <c r="O263" s="28"/>
      <c r="P263" s="28"/>
      <c r="Q263" s="28"/>
      <c r="R263" s="28"/>
    </row>
  </sheetData>
  <sheetProtection sheet="1" objects="1" scenarios="1" selectLockedCells="1"/>
  <phoneticPr fontId="3" type="noConversion"/>
  <pageMargins left="0.75" right="0.75" top="1" bottom="1" header="0.5" footer="0.5"/>
  <pageSetup orientation="portrait" horizont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4" workbookViewId="0">
      <selection activeCell="E9" sqref="E9"/>
    </sheetView>
  </sheetViews>
  <sheetFormatPr defaultColWidth="9.1796875" defaultRowHeight="12.5" x14ac:dyDescent="0.25"/>
  <cols>
    <col min="1" max="1" width="6.26953125" style="4" customWidth="1"/>
    <col min="2" max="2" width="9.81640625" style="4" customWidth="1"/>
    <col min="3" max="3" width="8.81640625" style="4" customWidth="1"/>
    <col min="4" max="4" width="8.26953125" style="4" customWidth="1"/>
    <col min="5" max="5" width="7.54296875" style="2" customWidth="1"/>
    <col min="6" max="6" width="7.26953125" style="5" customWidth="1"/>
    <col min="7" max="7" width="8" style="4" customWidth="1"/>
    <col min="8" max="8" width="7.453125" style="4" customWidth="1"/>
    <col min="9" max="16384" width="9.1796875" style="4"/>
  </cols>
  <sheetData>
    <row r="1" spans="1:11" ht="15.5" x14ac:dyDescent="0.35">
      <c r="A1" s="3"/>
    </row>
    <row r="2" spans="1:11" x14ac:dyDescent="0.25">
      <c r="A2" s="6"/>
    </row>
    <row r="5" spans="1:11" x14ac:dyDescent="0.25">
      <c r="B5" s="7"/>
    </row>
    <row r="6" spans="1:11" ht="15.5" x14ac:dyDescent="0.25">
      <c r="A6" s="8"/>
      <c r="B6" s="8"/>
      <c r="C6" s="8"/>
      <c r="D6" s="8"/>
      <c r="E6" s="8"/>
      <c r="F6" s="8"/>
      <c r="G6" s="8"/>
      <c r="H6" s="8"/>
      <c r="I6" s="8"/>
      <c r="J6" s="8"/>
      <c r="K6" s="25"/>
    </row>
    <row r="7" spans="1:11" ht="15.5" x14ac:dyDescent="0.25">
      <c r="A7" s="8"/>
      <c r="B7" s="8"/>
      <c r="C7" s="8"/>
      <c r="D7" s="8"/>
      <c r="E7" s="8"/>
      <c r="F7" s="8"/>
      <c r="G7" s="8"/>
      <c r="H7" s="8"/>
      <c r="I7" s="8"/>
      <c r="J7" s="8"/>
      <c r="K7" s="25"/>
    </row>
    <row r="8" spans="1:11" ht="15.5" x14ac:dyDescent="0.25">
      <c r="A8" s="8"/>
      <c r="B8" s="8"/>
      <c r="C8" s="9"/>
      <c r="D8" s="9"/>
      <c r="F8" s="8"/>
      <c r="G8" s="8"/>
      <c r="H8" s="8"/>
      <c r="I8" s="8"/>
      <c r="J8" s="8"/>
      <c r="K8" s="25"/>
    </row>
    <row r="9" spans="1:11" ht="15.5" x14ac:dyDescent="0.25">
      <c r="A9" s="10"/>
      <c r="B9" s="11"/>
      <c r="C9" s="10"/>
      <c r="D9" s="10"/>
      <c r="E9" s="15"/>
      <c r="F9" s="10"/>
      <c r="G9" s="10"/>
      <c r="H9" s="10"/>
      <c r="I9" s="10"/>
      <c r="J9" s="10"/>
      <c r="K9" s="24"/>
    </row>
    <row r="10" spans="1:11" ht="15.5" x14ac:dyDescent="0.25">
      <c r="A10" s="10"/>
      <c r="B10" s="11"/>
      <c r="C10" s="10"/>
      <c r="D10" s="10"/>
      <c r="E10" s="10"/>
      <c r="F10" s="10"/>
      <c r="G10" s="10"/>
      <c r="H10" s="10"/>
      <c r="I10" s="10"/>
      <c r="J10" s="10"/>
      <c r="K10" s="24"/>
    </row>
    <row r="11" spans="1:11" ht="15.5" x14ac:dyDescent="0.25">
      <c r="A11" s="10"/>
      <c r="B11" s="11"/>
      <c r="C11" s="10"/>
      <c r="D11" s="10"/>
      <c r="E11" s="10"/>
      <c r="F11" s="10"/>
      <c r="G11" s="10"/>
      <c r="H11" s="10"/>
      <c r="I11" s="10"/>
      <c r="J11" s="10"/>
      <c r="K11" s="24"/>
    </row>
    <row r="12" spans="1:11" ht="15.5" x14ac:dyDescent="0.25">
      <c r="A12" s="10"/>
      <c r="B12" s="10"/>
      <c r="C12" s="10"/>
      <c r="D12" s="10"/>
      <c r="E12" s="10"/>
      <c r="F12" s="10"/>
      <c r="G12" s="10"/>
      <c r="H12" s="10"/>
      <c r="I12" s="10"/>
      <c r="J12" s="10"/>
      <c r="K12" s="24"/>
    </row>
    <row r="13" spans="1:11" ht="15.5" x14ac:dyDescent="0.25">
      <c r="A13" s="10"/>
      <c r="B13" s="10"/>
      <c r="C13" s="10"/>
      <c r="D13" s="10"/>
      <c r="E13" s="10"/>
      <c r="F13" s="10"/>
      <c r="G13" s="10"/>
      <c r="H13" s="10"/>
      <c r="I13" s="10"/>
      <c r="J13" s="10"/>
      <c r="K13" s="24"/>
    </row>
    <row r="14" spans="1:11" ht="15.5" x14ac:dyDescent="0.25">
      <c r="A14" s="10"/>
      <c r="B14" s="10"/>
      <c r="C14" s="10"/>
      <c r="D14" s="10"/>
      <c r="E14" s="10"/>
      <c r="F14" s="10"/>
      <c r="G14" s="10"/>
      <c r="H14" s="10"/>
      <c r="I14" s="10"/>
      <c r="J14" s="10"/>
      <c r="K14" s="24"/>
    </row>
    <row r="15" spans="1:11" ht="15.5" x14ac:dyDescent="0.25">
      <c r="A15" s="10"/>
      <c r="B15" s="10"/>
      <c r="C15" s="10"/>
      <c r="D15" s="10"/>
      <c r="E15" s="10"/>
      <c r="F15" s="10"/>
      <c r="G15" s="10"/>
      <c r="H15" s="10"/>
      <c r="I15" s="10"/>
      <c r="J15" s="10"/>
      <c r="K15" s="10"/>
    </row>
    <row r="16" spans="1:11" ht="15.5" x14ac:dyDescent="0.25">
      <c r="A16" s="10"/>
      <c r="B16" s="10"/>
      <c r="C16" s="10"/>
      <c r="D16" s="10"/>
      <c r="E16" s="10"/>
      <c r="F16" s="10"/>
      <c r="G16" s="10"/>
      <c r="H16" s="10"/>
      <c r="I16" s="10"/>
      <c r="J16" s="10"/>
      <c r="K16" s="10"/>
    </row>
    <row r="17" spans="1:11" ht="15.5" x14ac:dyDescent="0.25">
      <c r="A17" s="10"/>
      <c r="B17" s="10"/>
      <c r="C17" s="10"/>
      <c r="D17" s="10"/>
      <c r="E17" s="10"/>
      <c r="F17" s="10"/>
      <c r="G17" s="10"/>
      <c r="H17" s="10"/>
      <c r="I17" s="10"/>
      <c r="J17" s="10"/>
      <c r="K17" s="10"/>
    </row>
    <row r="18" spans="1:11" ht="15.5" x14ac:dyDescent="0.25">
      <c r="A18" s="10"/>
      <c r="B18" s="10"/>
      <c r="C18" s="10"/>
      <c r="D18" s="10"/>
      <c r="E18" s="10"/>
      <c r="F18" s="10"/>
      <c r="G18" s="10"/>
      <c r="H18" s="10"/>
      <c r="I18" s="10"/>
      <c r="J18" s="10"/>
      <c r="K18" s="10"/>
    </row>
    <row r="26" spans="1:11" ht="13" x14ac:dyDescent="0.3">
      <c r="F26" s="12"/>
    </row>
    <row r="32" spans="1:11" ht="13" x14ac:dyDescent="0.3">
      <c r="F32" s="12"/>
    </row>
    <row r="35" spans="5:6" x14ac:dyDescent="0.25">
      <c r="E35" s="13"/>
      <c r="F35" s="14"/>
    </row>
    <row r="38" spans="5:6" x14ac:dyDescent="0.25">
      <c r="E38" s="13"/>
      <c r="F38" s="14"/>
    </row>
  </sheetData>
  <mergeCells count="3">
    <mergeCell ref="K12:K14"/>
    <mergeCell ref="K9:K11"/>
    <mergeCell ref="K6:K8"/>
  </mergeCells>
  <phoneticPr fontId="3" type="noConversion"/>
  <pageMargins left="0.75" right="0.75" top="1" bottom="1" header="0.5" footer="0.5"/>
  <pageSetup orientation="portrait" horizontalDpi="4294967295"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06"/>
  <sheetViews>
    <sheetView workbookViewId="0">
      <selection activeCell="R1" sqref="R1"/>
    </sheetView>
  </sheetViews>
  <sheetFormatPr defaultRowHeight="15.5" x14ac:dyDescent="0.35"/>
  <cols>
    <col min="1" max="1" width="6.26953125" style="26" customWidth="1"/>
    <col min="2" max="2" width="6.453125" style="26" customWidth="1"/>
    <col min="3" max="3" width="9.26953125" style="26" customWidth="1"/>
    <col min="4" max="5" width="8.7265625" style="26"/>
    <col min="6" max="6" width="5.26953125" style="26" customWidth="1"/>
    <col min="7" max="7" width="7.26953125" style="26" customWidth="1"/>
    <col min="8" max="8" width="7.1796875" style="26" customWidth="1"/>
    <col min="9" max="9" width="11.36328125" style="26" customWidth="1"/>
    <col min="10" max="10" width="6.453125" style="26" customWidth="1"/>
    <col min="11" max="11" width="12" style="26" customWidth="1"/>
    <col min="12" max="12" width="13.81640625" style="26" customWidth="1"/>
    <col min="13" max="21" width="8.7265625" style="26"/>
    <col min="22" max="22" width="16.6328125" style="26" customWidth="1"/>
    <col min="23" max="16384" width="8.7265625" style="26"/>
  </cols>
  <sheetData>
    <row r="1" spans="1:35" ht="20" x14ac:dyDescent="0.4">
      <c r="A1" s="1"/>
      <c r="B1" s="35" t="s">
        <v>75</v>
      </c>
      <c r="Q1" s="28"/>
      <c r="R1" s="28"/>
      <c r="S1" s="28"/>
      <c r="T1" s="28"/>
      <c r="U1" s="28"/>
      <c r="V1" s="28"/>
      <c r="W1" s="28"/>
      <c r="X1" s="28"/>
      <c r="Y1" s="28"/>
      <c r="Z1" s="28"/>
      <c r="AA1" s="28"/>
      <c r="AB1" s="28"/>
      <c r="AC1" s="28"/>
      <c r="AD1" s="28"/>
      <c r="AE1" s="28"/>
      <c r="AF1" s="28"/>
      <c r="AG1" s="28"/>
      <c r="AH1" s="28"/>
      <c r="AI1" s="28"/>
    </row>
    <row r="2" spans="1:35" x14ac:dyDescent="0.35">
      <c r="A2" s="29"/>
      <c r="L2" s="28"/>
      <c r="M2" s="28"/>
      <c r="N2" s="28"/>
      <c r="O2" s="28"/>
      <c r="P2" s="28"/>
      <c r="Q2" s="28"/>
      <c r="R2" s="28"/>
      <c r="S2" s="28"/>
      <c r="T2" s="28"/>
      <c r="U2" s="28"/>
      <c r="V2" s="28"/>
      <c r="W2" s="28"/>
      <c r="X2" s="28"/>
      <c r="Y2" s="28"/>
      <c r="Z2" s="28"/>
      <c r="AA2" s="28"/>
      <c r="AB2" s="28"/>
      <c r="AC2" s="28"/>
      <c r="AD2" s="28"/>
      <c r="AE2" s="28"/>
      <c r="AF2" s="28"/>
      <c r="AG2" s="28"/>
      <c r="AH2" s="28"/>
      <c r="AI2" s="28"/>
    </row>
    <row r="3" spans="1:35" x14ac:dyDescent="0.35">
      <c r="L3" s="28"/>
      <c r="M3" s="28"/>
      <c r="N3" s="28"/>
      <c r="O3" s="28"/>
      <c r="P3" s="28"/>
      <c r="Q3" s="28"/>
      <c r="R3" s="28"/>
      <c r="S3" s="28"/>
      <c r="T3" s="28"/>
      <c r="U3" s="28"/>
      <c r="V3" s="28"/>
      <c r="W3" s="28"/>
      <c r="X3" s="28"/>
      <c r="Y3" s="28"/>
      <c r="Z3" s="28"/>
      <c r="AA3" s="28"/>
      <c r="AB3" s="28"/>
      <c r="AC3" s="28"/>
      <c r="AD3" s="28"/>
      <c r="AE3" s="28"/>
      <c r="AF3" s="28"/>
      <c r="AG3" s="28"/>
      <c r="AH3" s="28"/>
      <c r="AI3" s="28"/>
    </row>
    <row r="4" spans="1:35" x14ac:dyDescent="0.35">
      <c r="L4" s="28"/>
      <c r="M4" s="28"/>
      <c r="N4" s="28"/>
      <c r="O4" s="28"/>
      <c r="P4" s="28"/>
      <c r="Q4" s="28"/>
      <c r="R4" s="28"/>
      <c r="S4" s="28"/>
      <c r="T4" s="28"/>
      <c r="U4" s="28"/>
      <c r="V4" s="28"/>
      <c r="W4" s="28"/>
      <c r="X4" s="28"/>
      <c r="Y4" s="28"/>
      <c r="Z4" s="28"/>
      <c r="AA4" s="28"/>
      <c r="AB4" s="28"/>
      <c r="AC4" s="28"/>
      <c r="AD4" s="28"/>
      <c r="AE4" s="28"/>
      <c r="AF4" s="28"/>
      <c r="AG4" s="28"/>
      <c r="AH4" s="28"/>
      <c r="AI4" s="28"/>
    </row>
    <row r="5" spans="1:35" x14ac:dyDescent="0.35">
      <c r="L5" s="28"/>
      <c r="M5" s="28"/>
      <c r="N5" s="28"/>
      <c r="O5" s="28"/>
      <c r="P5" s="28"/>
      <c r="Q5" s="28"/>
      <c r="R5" s="28"/>
      <c r="S5" s="28"/>
      <c r="T5" s="28"/>
      <c r="U5" s="28"/>
      <c r="V5" s="28"/>
      <c r="W5" s="28"/>
      <c r="X5" s="28"/>
      <c r="Y5" s="28"/>
      <c r="Z5" s="28"/>
      <c r="AA5" s="28"/>
      <c r="AB5" s="28"/>
      <c r="AC5" s="28"/>
      <c r="AD5" s="28"/>
      <c r="AE5" s="28"/>
      <c r="AF5" s="28"/>
      <c r="AG5" s="28"/>
      <c r="AH5" s="28"/>
      <c r="AI5" s="28"/>
    </row>
    <row r="6" spans="1:35" x14ac:dyDescent="0.35">
      <c r="L6" s="28"/>
      <c r="M6" s="28"/>
      <c r="N6" s="28"/>
      <c r="O6" s="28"/>
      <c r="P6" s="28"/>
      <c r="Q6" s="28"/>
      <c r="R6" s="28"/>
      <c r="S6" s="28"/>
      <c r="T6" s="28"/>
      <c r="U6" s="28"/>
      <c r="V6" s="28"/>
      <c r="W6" s="28"/>
      <c r="X6" s="28"/>
      <c r="Y6" s="28"/>
      <c r="Z6" s="28"/>
      <c r="AA6" s="28"/>
      <c r="AB6" s="28"/>
      <c r="AC6" s="28"/>
      <c r="AD6" s="28"/>
      <c r="AE6" s="28"/>
      <c r="AF6" s="28"/>
      <c r="AG6" s="28"/>
      <c r="AH6" s="28"/>
      <c r="AI6" s="28"/>
    </row>
    <row r="7" spans="1:35" s="36" customFormat="1" x14ac:dyDescent="0.35">
      <c r="L7" s="37"/>
      <c r="M7" s="37"/>
      <c r="N7" s="37"/>
      <c r="O7" s="37"/>
      <c r="P7" s="37"/>
      <c r="Q7" s="37"/>
      <c r="R7" s="37"/>
      <c r="S7" s="37"/>
      <c r="T7" s="37"/>
      <c r="U7" s="37"/>
      <c r="V7" s="37"/>
      <c r="W7" s="37"/>
      <c r="X7" s="37"/>
      <c r="Y7" s="37"/>
      <c r="Z7" s="37"/>
      <c r="AA7" s="37"/>
      <c r="AB7" s="37"/>
      <c r="AC7" s="37"/>
      <c r="AD7" s="37"/>
      <c r="AE7" s="37"/>
      <c r="AF7" s="37"/>
      <c r="AG7" s="37"/>
      <c r="AH7" s="37"/>
      <c r="AI7" s="37"/>
    </row>
    <row r="8" spans="1:35" x14ac:dyDescent="0.35">
      <c r="L8" s="28"/>
      <c r="M8" s="28"/>
      <c r="N8" s="28"/>
      <c r="O8" s="28"/>
      <c r="P8" s="28"/>
      <c r="Q8" s="28"/>
      <c r="R8" s="28"/>
      <c r="S8" s="28"/>
      <c r="T8" s="28"/>
      <c r="U8" s="28"/>
      <c r="V8" s="28"/>
      <c r="W8" s="28"/>
      <c r="X8" s="28"/>
      <c r="Y8" s="28"/>
      <c r="Z8" s="28"/>
      <c r="AA8" s="28"/>
      <c r="AB8" s="28"/>
      <c r="AC8" s="28"/>
      <c r="AD8" s="28"/>
      <c r="AE8" s="28"/>
      <c r="AF8" s="28"/>
      <c r="AG8" s="28"/>
      <c r="AH8" s="28"/>
      <c r="AI8" s="28"/>
    </row>
    <row r="9" spans="1:35" x14ac:dyDescent="0.35">
      <c r="L9" s="28"/>
      <c r="M9" s="28"/>
      <c r="N9" s="28"/>
      <c r="O9" s="28"/>
      <c r="P9" s="28"/>
      <c r="Q9" s="28"/>
      <c r="R9" s="28"/>
      <c r="S9" s="28"/>
      <c r="T9" s="28"/>
      <c r="U9" s="28"/>
      <c r="V9" s="28"/>
      <c r="W9" s="28"/>
      <c r="X9" s="28"/>
      <c r="Y9" s="28"/>
      <c r="Z9" s="28"/>
      <c r="AA9" s="28"/>
      <c r="AB9" s="28"/>
      <c r="AC9" s="28"/>
      <c r="AD9" s="28"/>
      <c r="AE9" s="28"/>
      <c r="AF9" s="28"/>
      <c r="AG9" s="28"/>
      <c r="AH9" s="28"/>
      <c r="AI9" s="28"/>
    </row>
    <row r="10" spans="1:35" x14ac:dyDescent="0.35">
      <c r="L10" s="28"/>
      <c r="M10" s="28"/>
      <c r="N10" s="28"/>
      <c r="O10" s="28"/>
      <c r="P10" s="28"/>
      <c r="Q10" s="28"/>
      <c r="R10" s="28"/>
      <c r="S10" s="28"/>
      <c r="T10" s="28"/>
      <c r="U10" s="28"/>
      <c r="V10" s="28"/>
      <c r="W10" s="28"/>
      <c r="X10" s="28"/>
      <c r="Y10" s="28"/>
      <c r="Z10" s="28"/>
      <c r="AA10" s="28"/>
      <c r="AB10" s="28"/>
      <c r="AC10" s="28"/>
      <c r="AD10" s="28"/>
      <c r="AE10" s="28"/>
      <c r="AF10" s="28"/>
      <c r="AG10" s="28"/>
      <c r="AH10" s="28"/>
      <c r="AI10" s="28"/>
    </row>
    <row r="11" spans="1:35" x14ac:dyDescent="0.35">
      <c r="L11" s="28"/>
      <c r="M11" s="28"/>
      <c r="N11" s="28"/>
      <c r="O11" s="28"/>
      <c r="P11" s="28"/>
      <c r="Q11" s="28"/>
      <c r="R11" s="28"/>
      <c r="S11" s="28"/>
      <c r="T11" s="28"/>
      <c r="U11" s="28"/>
      <c r="V11" s="28"/>
      <c r="W11" s="28"/>
      <c r="X11" s="28"/>
      <c r="Y11" s="28"/>
      <c r="Z11" s="28"/>
      <c r="AA11" s="28"/>
      <c r="AB11" s="28"/>
      <c r="AC11" s="28"/>
      <c r="AD11" s="28"/>
      <c r="AE11" s="28"/>
      <c r="AF11" s="28"/>
      <c r="AG11" s="28"/>
      <c r="AH11" s="28"/>
      <c r="AI11" s="28"/>
    </row>
    <row r="12" spans="1:35" x14ac:dyDescent="0.35">
      <c r="L12" s="28"/>
      <c r="M12" s="28"/>
      <c r="N12" s="28"/>
      <c r="O12" s="28"/>
      <c r="P12" s="28"/>
      <c r="Q12" s="28"/>
      <c r="R12" s="28"/>
      <c r="S12" s="28"/>
      <c r="T12" s="28"/>
      <c r="U12" s="28"/>
      <c r="V12" s="28"/>
      <c r="W12" s="28"/>
      <c r="X12" s="28"/>
      <c r="Y12" s="28"/>
      <c r="Z12" s="28"/>
      <c r="AA12" s="28"/>
      <c r="AB12" s="28"/>
      <c r="AC12" s="28"/>
      <c r="AD12" s="28"/>
      <c r="AE12" s="28"/>
      <c r="AF12" s="28"/>
      <c r="AG12" s="28"/>
      <c r="AH12" s="28"/>
      <c r="AI12" s="28"/>
    </row>
    <row r="13" spans="1:35" x14ac:dyDescent="0.35">
      <c r="L13" s="28"/>
      <c r="M13" s="28"/>
      <c r="N13" s="28"/>
      <c r="O13" s="28"/>
      <c r="P13" s="28"/>
      <c r="Q13" s="28"/>
      <c r="R13" s="28"/>
      <c r="S13" s="28"/>
      <c r="T13" s="28"/>
      <c r="U13" s="28"/>
      <c r="V13" s="28"/>
      <c r="W13" s="28"/>
      <c r="X13" s="28"/>
      <c r="Y13" s="28"/>
      <c r="Z13" s="28"/>
      <c r="AA13" s="28"/>
      <c r="AB13" s="28"/>
      <c r="AC13" s="28"/>
      <c r="AD13" s="28"/>
      <c r="AE13" s="28"/>
      <c r="AF13" s="28"/>
      <c r="AG13" s="28"/>
      <c r="AH13" s="28"/>
      <c r="AI13" s="28"/>
    </row>
    <row r="14" spans="1:35" x14ac:dyDescent="0.35">
      <c r="L14" s="28"/>
      <c r="M14" s="28"/>
      <c r="N14" s="28"/>
      <c r="O14" s="28"/>
      <c r="P14" s="28"/>
      <c r="Q14" s="28"/>
      <c r="R14" s="28"/>
      <c r="S14" s="28"/>
      <c r="T14" s="28"/>
      <c r="U14" s="28"/>
      <c r="V14" s="28"/>
      <c r="W14" s="28"/>
      <c r="X14" s="28"/>
      <c r="Y14" s="28"/>
      <c r="Z14" s="28"/>
      <c r="AA14" s="28"/>
      <c r="AB14" s="28"/>
      <c r="AC14" s="28"/>
      <c r="AD14" s="28"/>
      <c r="AE14" s="28"/>
      <c r="AF14" s="28"/>
      <c r="AG14" s="28"/>
      <c r="AH14" s="28"/>
      <c r="AI14" s="28"/>
    </row>
    <row r="15" spans="1:35" x14ac:dyDescent="0.35">
      <c r="L15" s="28"/>
      <c r="M15" s="28"/>
      <c r="N15" s="28"/>
      <c r="O15" s="28"/>
      <c r="P15" s="28"/>
      <c r="Q15" s="28"/>
      <c r="R15" s="28"/>
      <c r="S15" s="28"/>
      <c r="T15" s="28"/>
      <c r="U15" s="28"/>
      <c r="V15" s="28"/>
      <c r="W15" s="28"/>
      <c r="X15" s="28"/>
      <c r="Y15" s="28"/>
      <c r="Z15" s="28"/>
      <c r="AA15" s="28"/>
      <c r="AB15" s="28"/>
      <c r="AC15" s="28"/>
      <c r="AD15" s="28"/>
      <c r="AE15" s="28"/>
      <c r="AF15" s="28"/>
      <c r="AG15" s="28"/>
      <c r="AH15" s="28"/>
      <c r="AI15" s="28"/>
    </row>
    <row r="16" spans="1:35" x14ac:dyDescent="0.35">
      <c r="L16" s="28"/>
      <c r="M16" s="28"/>
      <c r="N16" s="28"/>
      <c r="O16" s="28"/>
      <c r="P16" s="28"/>
      <c r="Q16" s="28"/>
      <c r="R16" s="28"/>
      <c r="S16" s="28"/>
      <c r="T16" s="28"/>
      <c r="U16" s="28"/>
      <c r="V16" s="28"/>
      <c r="W16" s="28"/>
      <c r="X16" s="28"/>
      <c r="Y16" s="28"/>
      <c r="Z16" s="28"/>
      <c r="AA16" s="28"/>
      <c r="AB16" s="28"/>
      <c r="AC16" s="28"/>
      <c r="AD16" s="28"/>
      <c r="AE16" s="28"/>
      <c r="AF16" s="28"/>
      <c r="AG16" s="28"/>
      <c r="AH16" s="28"/>
      <c r="AI16" s="28"/>
    </row>
    <row r="17" spans="1:35" x14ac:dyDescent="0.35">
      <c r="L17" s="28"/>
      <c r="M17" s="28"/>
      <c r="N17" s="28"/>
      <c r="O17" s="28"/>
      <c r="P17" s="28"/>
      <c r="Q17" s="28"/>
      <c r="R17" s="28"/>
      <c r="S17" s="28"/>
      <c r="T17" s="28"/>
      <c r="U17" s="28"/>
      <c r="V17" s="28"/>
      <c r="W17" s="28"/>
      <c r="X17" s="28"/>
      <c r="Y17" s="28"/>
      <c r="Z17" s="28"/>
      <c r="AA17" s="28"/>
      <c r="AB17" s="28"/>
      <c r="AC17" s="28"/>
      <c r="AD17" s="28"/>
      <c r="AE17" s="28"/>
      <c r="AF17" s="28"/>
      <c r="AG17" s="28"/>
      <c r="AH17" s="28"/>
      <c r="AI17" s="28"/>
    </row>
    <row r="18" spans="1:35" x14ac:dyDescent="0.35">
      <c r="L18" s="28"/>
      <c r="M18" s="28"/>
      <c r="N18" s="28"/>
      <c r="O18" s="28"/>
      <c r="P18" s="28"/>
      <c r="Q18" s="28"/>
      <c r="R18" s="28"/>
      <c r="S18" s="28"/>
      <c r="T18" s="28"/>
      <c r="U18" s="28"/>
      <c r="V18" s="28"/>
      <c r="W18" s="28"/>
      <c r="X18" s="28"/>
      <c r="Y18" s="28"/>
      <c r="Z18" s="28"/>
      <c r="AA18" s="28"/>
      <c r="AB18" s="28"/>
      <c r="AC18" s="28"/>
      <c r="AD18" s="28"/>
      <c r="AE18" s="28"/>
      <c r="AF18" s="28"/>
      <c r="AG18" s="28"/>
      <c r="AH18" s="28"/>
      <c r="AI18" s="28"/>
    </row>
    <row r="19" spans="1:35" x14ac:dyDescent="0.35">
      <c r="L19" s="28"/>
      <c r="M19" s="28"/>
      <c r="N19" s="28"/>
      <c r="O19" s="28"/>
      <c r="P19" s="28"/>
      <c r="Q19" s="28"/>
      <c r="R19" s="28"/>
      <c r="S19" s="28"/>
      <c r="T19" s="28"/>
      <c r="U19" s="28"/>
      <c r="V19" s="28"/>
      <c r="W19" s="28"/>
      <c r="X19" s="28"/>
      <c r="Y19" s="28"/>
      <c r="Z19" s="28"/>
      <c r="AA19" s="28"/>
      <c r="AB19" s="28"/>
      <c r="AC19" s="28"/>
      <c r="AD19" s="28"/>
      <c r="AE19" s="28"/>
      <c r="AF19" s="28"/>
      <c r="AG19" s="28"/>
      <c r="AH19" s="28"/>
      <c r="AI19" s="28"/>
    </row>
    <row r="20" spans="1:35" x14ac:dyDescent="0.35">
      <c r="L20" s="28"/>
      <c r="M20" s="28"/>
      <c r="N20" s="28"/>
      <c r="O20" s="28"/>
      <c r="P20" s="28"/>
      <c r="Q20" s="28"/>
      <c r="R20" s="28"/>
      <c r="S20" s="28"/>
      <c r="T20" s="28"/>
      <c r="U20" s="28"/>
      <c r="V20" s="28"/>
      <c r="W20" s="28"/>
      <c r="X20" s="28"/>
      <c r="Y20" s="28"/>
      <c r="Z20" s="28"/>
      <c r="AA20" s="28"/>
      <c r="AB20" s="28"/>
      <c r="AC20" s="28"/>
      <c r="AD20" s="28"/>
      <c r="AE20" s="28"/>
      <c r="AF20" s="28"/>
      <c r="AG20" s="28"/>
      <c r="AH20" s="28"/>
      <c r="AI20" s="28"/>
    </row>
    <row r="21" spans="1:35" x14ac:dyDescent="0.35">
      <c r="L21" s="28"/>
      <c r="M21" s="28"/>
      <c r="N21" s="28"/>
      <c r="O21" s="28"/>
      <c r="P21" s="28"/>
      <c r="Q21" s="28"/>
      <c r="R21" s="28"/>
      <c r="S21" s="28"/>
      <c r="T21" s="28"/>
      <c r="U21" s="28"/>
      <c r="V21" s="28"/>
      <c r="W21" s="28"/>
      <c r="X21" s="28"/>
      <c r="Y21" s="28"/>
      <c r="Z21" s="28"/>
      <c r="AA21" s="28"/>
      <c r="AB21" s="28"/>
      <c r="AC21" s="28"/>
      <c r="AD21" s="28"/>
      <c r="AE21" s="28"/>
      <c r="AF21" s="28"/>
      <c r="AG21" s="28"/>
      <c r="AH21" s="28"/>
      <c r="AI21" s="28"/>
    </row>
    <row r="22" spans="1:35" x14ac:dyDescent="0.35">
      <c r="A22" s="38"/>
      <c r="B22" s="38"/>
      <c r="C22" s="38"/>
      <c r="D22" s="38"/>
      <c r="E22" s="38"/>
      <c r="F22" s="38"/>
      <c r="G22" s="38"/>
      <c r="H22" s="38"/>
      <c r="I22" s="38"/>
      <c r="J22" s="38"/>
      <c r="K22" s="38"/>
      <c r="L22" s="39"/>
      <c r="M22" s="28"/>
      <c r="N22" s="28"/>
      <c r="O22" s="28"/>
      <c r="P22" s="28"/>
      <c r="Q22" s="28"/>
      <c r="R22" s="28"/>
      <c r="S22" s="28"/>
      <c r="T22" s="28"/>
      <c r="U22" s="28"/>
      <c r="V22" s="28"/>
      <c r="W22" s="28"/>
      <c r="X22" s="28"/>
      <c r="Y22" s="28"/>
      <c r="Z22" s="28"/>
      <c r="AA22" s="28"/>
      <c r="AB22" s="28"/>
      <c r="AC22" s="28"/>
      <c r="AD22" s="28"/>
      <c r="AE22" s="28"/>
      <c r="AF22" s="28"/>
      <c r="AG22" s="28"/>
      <c r="AH22" s="28"/>
      <c r="AI22" s="28"/>
    </row>
    <row r="23" spans="1:35" x14ac:dyDescent="0.35">
      <c r="L23" s="28"/>
      <c r="M23" s="28"/>
      <c r="N23" s="28"/>
      <c r="O23" s="28"/>
      <c r="P23" s="28"/>
      <c r="Q23" s="28"/>
      <c r="R23" s="28"/>
      <c r="S23" s="28"/>
      <c r="T23" s="28"/>
      <c r="U23" s="28"/>
      <c r="V23" s="28"/>
      <c r="W23" s="28"/>
      <c r="X23" s="28"/>
      <c r="Y23" s="28"/>
      <c r="Z23" s="28"/>
      <c r="AA23" s="28"/>
      <c r="AB23" s="28"/>
      <c r="AC23" s="28"/>
      <c r="AD23" s="28"/>
      <c r="AE23" s="28"/>
      <c r="AF23" s="28"/>
      <c r="AG23" s="28"/>
      <c r="AH23" s="28"/>
      <c r="AI23" s="28"/>
    </row>
    <row r="24" spans="1:35" x14ac:dyDescent="0.35">
      <c r="L24" s="28"/>
      <c r="M24" s="28"/>
      <c r="N24" s="28"/>
      <c r="O24" s="28"/>
      <c r="P24" s="28"/>
      <c r="Q24" s="28"/>
      <c r="R24" s="28"/>
      <c r="S24" s="28"/>
      <c r="T24" s="28"/>
      <c r="U24" s="28"/>
      <c r="V24" s="28"/>
      <c r="W24" s="28"/>
      <c r="X24" s="28"/>
      <c r="Y24" s="28"/>
      <c r="Z24" s="28"/>
      <c r="AA24" s="28"/>
      <c r="AB24" s="28"/>
      <c r="AC24" s="28"/>
      <c r="AD24" s="28"/>
      <c r="AE24" s="28"/>
      <c r="AF24" s="28"/>
      <c r="AG24" s="28"/>
      <c r="AH24" s="28"/>
      <c r="AI24" s="28"/>
    </row>
    <row r="25" spans="1:35" x14ac:dyDescent="0.35">
      <c r="L25" s="28"/>
      <c r="M25" s="28"/>
      <c r="N25" s="28"/>
      <c r="O25" s="28"/>
      <c r="P25" s="28"/>
      <c r="Q25" s="28"/>
      <c r="R25" s="28"/>
      <c r="S25" s="28"/>
      <c r="T25" s="28"/>
      <c r="U25" s="28"/>
      <c r="V25" s="28"/>
      <c r="W25" s="28"/>
      <c r="X25" s="28"/>
      <c r="Y25" s="28"/>
      <c r="Z25" s="28"/>
      <c r="AA25" s="28"/>
      <c r="AB25" s="28"/>
      <c r="AC25" s="28"/>
      <c r="AD25" s="28"/>
      <c r="AE25" s="28"/>
      <c r="AF25" s="28"/>
      <c r="AG25" s="28"/>
      <c r="AH25" s="28"/>
      <c r="AI25" s="28"/>
    </row>
    <row r="26" spans="1:35" x14ac:dyDescent="0.35">
      <c r="L26" s="28"/>
      <c r="M26" s="28"/>
      <c r="N26" s="28"/>
      <c r="O26" s="28"/>
      <c r="P26" s="28"/>
      <c r="Q26" s="28"/>
      <c r="R26" s="28"/>
      <c r="S26" s="28"/>
      <c r="T26" s="28"/>
      <c r="U26" s="28"/>
      <c r="V26" s="28"/>
      <c r="W26" s="28"/>
      <c r="X26" s="28"/>
      <c r="Y26" s="28"/>
      <c r="Z26" s="28"/>
      <c r="AA26" s="28"/>
      <c r="AB26" s="28"/>
      <c r="AC26" s="28"/>
      <c r="AD26" s="28"/>
      <c r="AE26" s="28"/>
      <c r="AF26" s="28"/>
      <c r="AG26" s="28"/>
      <c r="AH26" s="28"/>
      <c r="AI26" s="28"/>
    </row>
    <row r="27" spans="1:35" x14ac:dyDescent="0.35">
      <c r="L27" s="28"/>
      <c r="M27" s="28"/>
      <c r="N27" s="28"/>
      <c r="O27" s="28"/>
      <c r="P27" s="28"/>
      <c r="Q27" s="28"/>
      <c r="R27" s="28"/>
      <c r="S27" s="28"/>
      <c r="T27" s="28"/>
      <c r="U27" s="28"/>
      <c r="V27" s="28"/>
      <c r="W27" s="28"/>
      <c r="X27" s="28"/>
      <c r="Y27" s="28"/>
      <c r="Z27" s="28"/>
      <c r="AA27" s="28"/>
      <c r="AB27" s="28"/>
      <c r="AC27" s="28"/>
      <c r="AD27" s="28"/>
      <c r="AE27" s="28"/>
      <c r="AF27" s="28"/>
      <c r="AG27" s="28"/>
      <c r="AH27" s="28"/>
      <c r="AI27" s="28"/>
    </row>
    <row r="28" spans="1:35" x14ac:dyDescent="0.35">
      <c r="L28" s="28"/>
      <c r="M28" s="28"/>
      <c r="N28" s="28"/>
      <c r="O28" s="28"/>
      <c r="P28" s="28"/>
      <c r="Q28" s="28"/>
      <c r="R28" s="28"/>
      <c r="S28" s="28"/>
      <c r="T28" s="28"/>
      <c r="U28" s="28"/>
      <c r="V28" s="28"/>
      <c r="W28" s="28"/>
      <c r="X28" s="28"/>
      <c r="Y28" s="28"/>
      <c r="Z28" s="28"/>
      <c r="AA28" s="28"/>
      <c r="AB28" s="28"/>
      <c r="AC28" s="28"/>
      <c r="AD28" s="28"/>
      <c r="AE28" s="28"/>
      <c r="AF28" s="28"/>
      <c r="AG28" s="28"/>
      <c r="AH28" s="28"/>
      <c r="AI28" s="28"/>
    </row>
    <row r="29" spans="1:35" x14ac:dyDescent="0.35">
      <c r="L29" s="28"/>
      <c r="M29" s="28"/>
      <c r="N29" s="28"/>
      <c r="O29" s="28"/>
      <c r="P29" s="28"/>
      <c r="Q29" s="28"/>
      <c r="R29" s="28"/>
      <c r="S29" s="28"/>
      <c r="T29" s="28"/>
      <c r="U29" s="28"/>
      <c r="V29" s="28"/>
      <c r="W29" s="28"/>
      <c r="X29" s="28"/>
      <c r="Y29" s="28"/>
      <c r="Z29" s="28"/>
      <c r="AA29" s="28"/>
      <c r="AB29" s="28"/>
      <c r="AC29" s="28"/>
      <c r="AD29" s="28"/>
      <c r="AE29" s="28"/>
      <c r="AF29" s="28"/>
      <c r="AG29" s="28"/>
      <c r="AH29" s="28"/>
      <c r="AI29" s="28"/>
    </row>
    <row r="30" spans="1:35" x14ac:dyDescent="0.35">
      <c r="L30" s="28"/>
      <c r="M30" s="28"/>
      <c r="N30" s="28"/>
      <c r="O30" s="28"/>
      <c r="P30" s="28"/>
      <c r="Q30" s="28"/>
      <c r="R30" s="28"/>
      <c r="S30" s="28"/>
      <c r="T30" s="28"/>
      <c r="U30" s="28"/>
      <c r="V30" s="28"/>
      <c r="W30" s="28"/>
      <c r="X30" s="28"/>
      <c r="Y30" s="28"/>
      <c r="Z30" s="28"/>
      <c r="AA30" s="28"/>
      <c r="AB30" s="28"/>
      <c r="AC30" s="28"/>
      <c r="AD30" s="28"/>
      <c r="AE30" s="28"/>
      <c r="AF30" s="28"/>
      <c r="AG30" s="28"/>
      <c r="AH30" s="28"/>
      <c r="AI30" s="28"/>
    </row>
    <row r="31" spans="1:35" x14ac:dyDescent="0.35">
      <c r="L31" s="28"/>
      <c r="M31" s="28"/>
      <c r="N31" s="28"/>
      <c r="O31" s="28"/>
      <c r="P31" s="28"/>
      <c r="Q31" s="28"/>
      <c r="R31" s="28"/>
      <c r="S31" s="28"/>
      <c r="T31" s="28"/>
      <c r="U31" s="28"/>
      <c r="V31" s="28"/>
      <c r="W31" s="28"/>
      <c r="X31" s="28"/>
      <c r="Y31" s="28"/>
      <c r="Z31" s="28"/>
      <c r="AA31" s="28"/>
      <c r="AB31" s="28"/>
      <c r="AC31" s="28"/>
      <c r="AD31" s="28"/>
      <c r="AE31" s="28"/>
      <c r="AF31" s="28"/>
      <c r="AG31" s="28"/>
      <c r="AH31" s="28"/>
      <c r="AI31" s="28"/>
    </row>
    <row r="32" spans="1:35" x14ac:dyDescent="0.35">
      <c r="L32" s="28"/>
      <c r="M32" s="28"/>
      <c r="N32" s="28"/>
      <c r="O32" s="28"/>
      <c r="P32" s="28"/>
      <c r="Q32" s="28"/>
      <c r="R32" s="28"/>
      <c r="S32" s="28"/>
      <c r="T32" s="28"/>
      <c r="U32" s="28"/>
      <c r="V32" s="28"/>
      <c r="W32" s="28"/>
      <c r="X32" s="28"/>
      <c r="Y32" s="28"/>
      <c r="Z32" s="28"/>
      <c r="AA32" s="28"/>
      <c r="AB32" s="28"/>
      <c r="AC32" s="28"/>
      <c r="AD32" s="28"/>
      <c r="AE32" s="28"/>
      <c r="AF32" s="28"/>
      <c r="AG32" s="28"/>
      <c r="AH32" s="28"/>
      <c r="AI32" s="28"/>
    </row>
    <row r="33" spans="12:35" x14ac:dyDescent="0.35">
      <c r="L33" s="28"/>
      <c r="M33" s="28"/>
      <c r="N33" s="28"/>
      <c r="O33" s="28"/>
      <c r="P33" s="28"/>
      <c r="Q33" s="28"/>
      <c r="R33" s="28"/>
      <c r="S33" s="28"/>
      <c r="T33" s="28"/>
      <c r="U33" s="28"/>
      <c r="V33" s="28"/>
      <c r="W33" s="28"/>
      <c r="X33" s="28"/>
      <c r="Y33" s="28"/>
      <c r="Z33" s="28"/>
      <c r="AA33" s="28"/>
      <c r="AB33" s="28"/>
      <c r="AC33" s="28"/>
      <c r="AD33" s="28"/>
      <c r="AE33" s="28"/>
      <c r="AF33" s="28"/>
      <c r="AG33" s="28"/>
      <c r="AH33" s="28"/>
      <c r="AI33" s="28"/>
    </row>
    <row r="34" spans="12:35" x14ac:dyDescent="0.35">
      <c r="L34" s="28"/>
      <c r="M34" s="28"/>
      <c r="N34" s="28"/>
      <c r="O34" s="28"/>
      <c r="P34" s="28"/>
      <c r="Q34" s="28"/>
      <c r="R34" s="28"/>
      <c r="S34" s="28"/>
      <c r="T34" s="28"/>
      <c r="U34" s="28"/>
      <c r="V34" s="28"/>
      <c r="W34" s="28"/>
      <c r="X34" s="28"/>
      <c r="Y34" s="28"/>
      <c r="Z34" s="28"/>
      <c r="AA34" s="28"/>
      <c r="AB34" s="28"/>
      <c r="AC34" s="28"/>
      <c r="AD34" s="28"/>
      <c r="AE34" s="28"/>
      <c r="AF34" s="28"/>
      <c r="AG34" s="28"/>
      <c r="AH34" s="28"/>
      <c r="AI34" s="28"/>
    </row>
    <row r="35" spans="12:35" x14ac:dyDescent="0.35">
      <c r="L35" s="28"/>
      <c r="M35" s="28"/>
      <c r="N35" s="28"/>
      <c r="O35" s="28"/>
      <c r="P35" s="28"/>
      <c r="Q35" s="28"/>
      <c r="R35" s="28"/>
      <c r="S35" s="28"/>
      <c r="T35" s="28"/>
      <c r="U35" s="28"/>
      <c r="V35" s="28"/>
      <c r="W35" s="28"/>
      <c r="X35" s="28"/>
      <c r="Y35" s="28"/>
      <c r="Z35" s="28"/>
      <c r="AA35" s="28"/>
      <c r="AB35" s="28"/>
      <c r="AC35" s="28"/>
      <c r="AD35" s="28"/>
      <c r="AE35" s="28"/>
      <c r="AF35" s="28"/>
      <c r="AG35" s="28"/>
      <c r="AH35" s="28"/>
      <c r="AI35" s="28"/>
    </row>
    <row r="36" spans="12:35" x14ac:dyDescent="0.35">
      <c r="L36" s="28"/>
      <c r="M36" s="28"/>
      <c r="N36" s="28"/>
      <c r="O36" s="28"/>
      <c r="P36" s="28"/>
      <c r="Q36" s="28"/>
      <c r="R36" s="28"/>
      <c r="S36" s="28"/>
      <c r="T36" s="28"/>
      <c r="U36" s="28"/>
      <c r="V36" s="28"/>
      <c r="W36" s="28"/>
      <c r="X36" s="28"/>
      <c r="Y36" s="28"/>
      <c r="Z36" s="28"/>
      <c r="AA36" s="28"/>
      <c r="AB36" s="28"/>
      <c r="AC36" s="28"/>
      <c r="AD36" s="28"/>
      <c r="AE36" s="28"/>
      <c r="AF36" s="28"/>
      <c r="AG36" s="28"/>
      <c r="AH36" s="28"/>
      <c r="AI36" s="28"/>
    </row>
    <row r="37" spans="12:35" x14ac:dyDescent="0.35">
      <c r="L37" s="28"/>
      <c r="M37" s="28"/>
      <c r="N37" s="28"/>
      <c r="O37" s="28"/>
      <c r="P37" s="28"/>
      <c r="Q37" s="28"/>
      <c r="R37" s="28"/>
      <c r="S37" s="28"/>
      <c r="T37" s="28"/>
      <c r="U37" s="28"/>
      <c r="V37" s="28"/>
      <c r="W37" s="28"/>
      <c r="X37" s="28"/>
      <c r="Y37" s="28"/>
      <c r="Z37" s="28"/>
      <c r="AA37" s="28"/>
      <c r="AB37" s="28"/>
      <c r="AC37" s="28"/>
      <c r="AD37" s="28"/>
      <c r="AE37" s="28"/>
      <c r="AF37" s="28"/>
      <c r="AG37" s="28"/>
      <c r="AH37" s="28"/>
      <c r="AI37" s="28"/>
    </row>
    <row r="38" spans="12:35" x14ac:dyDescent="0.35">
      <c r="L38" s="28"/>
      <c r="M38" s="28"/>
      <c r="N38" s="28"/>
      <c r="O38" s="28"/>
      <c r="P38" s="28"/>
      <c r="Q38" s="28"/>
      <c r="R38" s="28"/>
      <c r="S38" s="28"/>
      <c r="T38" s="28"/>
      <c r="U38" s="28"/>
      <c r="V38" s="28"/>
      <c r="W38" s="28"/>
      <c r="X38" s="28"/>
      <c r="Y38" s="28"/>
      <c r="Z38" s="28"/>
      <c r="AA38" s="28"/>
      <c r="AB38" s="28"/>
      <c r="AC38" s="28"/>
      <c r="AD38" s="28"/>
      <c r="AE38" s="28"/>
      <c r="AF38" s="28"/>
      <c r="AG38" s="28"/>
      <c r="AH38" s="28"/>
      <c r="AI38" s="28"/>
    </row>
    <row r="39" spans="12:35" x14ac:dyDescent="0.35">
      <c r="L39" s="28"/>
      <c r="M39" s="28"/>
      <c r="N39" s="28"/>
      <c r="O39" s="28"/>
      <c r="P39" s="28"/>
      <c r="Q39" s="28"/>
      <c r="R39" s="28"/>
      <c r="S39" s="28"/>
      <c r="T39" s="28"/>
      <c r="U39" s="28"/>
      <c r="V39" s="28"/>
      <c r="W39" s="28"/>
      <c r="X39" s="28"/>
      <c r="Y39" s="28"/>
      <c r="Z39" s="28"/>
      <c r="AA39" s="28"/>
      <c r="AB39" s="28"/>
      <c r="AC39" s="28"/>
      <c r="AD39" s="28"/>
      <c r="AE39" s="28"/>
      <c r="AF39" s="28"/>
      <c r="AG39" s="28"/>
      <c r="AH39" s="28"/>
      <c r="AI39" s="28"/>
    </row>
    <row r="40" spans="12:35" x14ac:dyDescent="0.35">
      <c r="L40" s="28"/>
      <c r="M40" s="28"/>
      <c r="N40" s="28"/>
      <c r="O40" s="28"/>
      <c r="P40" s="28"/>
      <c r="Q40" s="28"/>
      <c r="R40" s="28"/>
      <c r="S40" s="28"/>
      <c r="T40" s="28"/>
      <c r="U40" s="28"/>
      <c r="V40" s="28"/>
      <c r="W40" s="28"/>
      <c r="X40" s="28"/>
      <c r="Y40" s="28"/>
      <c r="Z40" s="28"/>
      <c r="AA40" s="28"/>
      <c r="AB40" s="28"/>
      <c r="AC40" s="28"/>
      <c r="AD40" s="28"/>
      <c r="AE40" s="28"/>
      <c r="AF40" s="28"/>
      <c r="AG40" s="28"/>
      <c r="AH40" s="28"/>
      <c r="AI40" s="28"/>
    </row>
    <row r="41" spans="12:35" x14ac:dyDescent="0.35">
      <c r="L41" s="28"/>
      <c r="M41" s="28"/>
      <c r="N41" s="28"/>
      <c r="O41" s="28"/>
      <c r="P41" s="28"/>
      <c r="Q41" s="28"/>
      <c r="R41" s="28"/>
      <c r="S41" s="28"/>
      <c r="T41" s="28"/>
      <c r="U41" s="28"/>
      <c r="V41" s="28"/>
      <c r="W41" s="28"/>
      <c r="X41" s="28"/>
      <c r="Y41" s="28"/>
      <c r="Z41" s="28"/>
      <c r="AA41" s="28"/>
      <c r="AB41" s="28"/>
      <c r="AC41" s="28"/>
      <c r="AD41" s="28"/>
      <c r="AE41" s="28"/>
      <c r="AF41" s="28"/>
      <c r="AG41" s="28"/>
      <c r="AH41" s="28"/>
      <c r="AI41" s="28"/>
    </row>
    <row r="42" spans="12:35" x14ac:dyDescent="0.35">
      <c r="L42" s="28"/>
      <c r="M42" s="28"/>
      <c r="N42" s="28"/>
      <c r="O42" s="28"/>
      <c r="P42" s="28"/>
      <c r="Q42" s="28"/>
      <c r="R42" s="28"/>
      <c r="S42" s="28"/>
      <c r="T42" s="28"/>
      <c r="U42" s="28"/>
      <c r="V42" s="28"/>
      <c r="W42" s="28"/>
      <c r="X42" s="28"/>
      <c r="Y42" s="28"/>
      <c r="Z42" s="28"/>
      <c r="AA42" s="28"/>
      <c r="AB42" s="28"/>
      <c r="AC42" s="28"/>
      <c r="AD42" s="28"/>
      <c r="AE42" s="28"/>
      <c r="AF42" s="28"/>
      <c r="AG42" s="28"/>
      <c r="AH42" s="28"/>
      <c r="AI42" s="28"/>
    </row>
    <row r="43" spans="12:35" x14ac:dyDescent="0.35">
      <c r="L43" s="28"/>
      <c r="M43" s="28"/>
      <c r="N43" s="28"/>
      <c r="O43" s="28"/>
      <c r="P43" s="28"/>
      <c r="Q43" s="28"/>
      <c r="R43" s="28"/>
      <c r="S43" s="28"/>
      <c r="T43" s="28"/>
      <c r="U43" s="28"/>
      <c r="V43" s="28"/>
      <c r="W43" s="28"/>
      <c r="X43" s="28"/>
      <c r="Y43" s="28"/>
      <c r="Z43" s="28"/>
      <c r="AA43" s="28"/>
      <c r="AB43" s="28"/>
      <c r="AC43" s="28"/>
      <c r="AD43" s="28"/>
      <c r="AE43" s="28"/>
      <c r="AF43" s="28"/>
      <c r="AG43" s="28"/>
      <c r="AH43" s="28"/>
      <c r="AI43" s="28"/>
    </row>
    <row r="44" spans="12:35" x14ac:dyDescent="0.35">
      <c r="L44" s="28"/>
      <c r="M44" s="28"/>
      <c r="N44" s="28"/>
      <c r="O44" s="28"/>
      <c r="P44" s="28"/>
      <c r="Q44" s="28"/>
      <c r="R44" s="28"/>
      <c r="S44" s="28"/>
      <c r="T44" s="28"/>
      <c r="U44" s="28"/>
      <c r="V44" s="28"/>
      <c r="W44" s="28"/>
      <c r="X44" s="28"/>
      <c r="Y44" s="28"/>
      <c r="Z44" s="28"/>
      <c r="AA44" s="28"/>
      <c r="AB44" s="28"/>
      <c r="AC44" s="28"/>
      <c r="AD44" s="28"/>
      <c r="AE44" s="28"/>
      <c r="AF44" s="28"/>
      <c r="AG44" s="28"/>
      <c r="AH44" s="28"/>
      <c r="AI44" s="28"/>
    </row>
    <row r="45" spans="12:35" x14ac:dyDescent="0.35">
      <c r="L45" s="28"/>
      <c r="M45" s="28"/>
      <c r="N45" s="28"/>
      <c r="O45" s="28"/>
      <c r="P45" s="28"/>
      <c r="Q45" s="28"/>
      <c r="R45" s="28"/>
      <c r="S45" s="28"/>
      <c r="T45" s="28"/>
      <c r="U45" s="28"/>
      <c r="V45" s="28"/>
      <c r="W45" s="28"/>
      <c r="X45" s="28"/>
      <c r="Y45" s="28"/>
      <c r="Z45" s="28"/>
      <c r="AA45" s="28"/>
      <c r="AB45" s="28"/>
      <c r="AC45" s="28"/>
      <c r="AD45" s="28"/>
      <c r="AE45" s="28"/>
      <c r="AF45" s="28"/>
      <c r="AG45" s="28"/>
      <c r="AH45" s="28"/>
      <c r="AI45" s="28"/>
    </row>
    <row r="46" spans="12:35" x14ac:dyDescent="0.35">
      <c r="L46" s="28"/>
      <c r="M46" s="28"/>
      <c r="N46" s="28"/>
      <c r="O46" s="28"/>
      <c r="P46" s="28"/>
      <c r="Q46" s="28"/>
      <c r="R46" s="28"/>
      <c r="S46" s="28"/>
      <c r="T46" s="28"/>
      <c r="U46" s="28"/>
      <c r="V46" s="28"/>
      <c r="W46" s="28"/>
      <c r="X46" s="28"/>
      <c r="Y46" s="28"/>
      <c r="Z46" s="28"/>
      <c r="AA46" s="28"/>
      <c r="AB46" s="28"/>
      <c r="AC46" s="28"/>
      <c r="AD46" s="28"/>
      <c r="AE46" s="28"/>
      <c r="AF46" s="28"/>
      <c r="AG46" s="28"/>
      <c r="AH46" s="28"/>
      <c r="AI46" s="28"/>
    </row>
    <row r="47" spans="12:35" x14ac:dyDescent="0.35">
      <c r="L47" s="28"/>
      <c r="M47" s="28"/>
      <c r="N47" s="28"/>
      <c r="O47" s="28"/>
      <c r="P47" s="28"/>
      <c r="Q47" s="28"/>
      <c r="R47" s="28"/>
      <c r="S47" s="28"/>
      <c r="T47" s="28"/>
      <c r="U47" s="28"/>
      <c r="V47" s="28"/>
      <c r="W47" s="28"/>
      <c r="X47" s="28"/>
      <c r="Y47" s="28"/>
      <c r="Z47" s="28"/>
      <c r="AA47" s="28"/>
      <c r="AB47" s="28"/>
      <c r="AC47" s="28"/>
      <c r="AD47" s="28"/>
      <c r="AE47" s="28"/>
      <c r="AF47" s="28"/>
      <c r="AG47" s="28"/>
      <c r="AH47" s="28"/>
      <c r="AI47" s="28"/>
    </row>
    <row r="48" spans="12:35" x14ac:dyDescent="0.35">
      <c r="L48" s="28"/>
      <c r="M48" s="28"/>
      <c r="N48" s="28"/>
      <c r="O48" s="28"/>
      <c r="P48" s="28"/>
      <c r="Q48" s="28"/>
      <c r="R48" s="28"/>
      <c r="S48" s="28"/>
      <c r="T48" s="28"/>
      <c r="U48" s="28"/>
      <c r="V48" s="28"/>
      <c r="W48" s="28"/>
      <c r="X48" s="28"/>
      <c r="Y48" s="28"/>
      <c r="Z48" s="28"/>
      <c r="AA48" s="28"/>
      <c r="AB48" s="28"/>
      <c r="AC48" s="28"/>
      <c r="AD48" s="28"/>
      <c r="AE48" s="28"/>
      <c r="AF48" s="28"/>
      <c r="AG48" s="28"/>
      <c r="AH48" s="28"/>
      <c r="AI48" s="28"/>
    </row>
    <row r="49" spans="2:35" x14ac:dyDescent="0.35">
      <c r="L49" s="28"/>
      <c r="M49" s="28"/>
      <c r="N49" s="28"/>
      <c r="O49" s="28"/>
      <c r="P49" s="28"/>
      <c r="Q49" s="28"/>
      <c r="R49" s="28"/>
      <c r="S49" s="28"/>
      <c r="T49" s="28"/>
      <c r="U49" s="28"/>
      <c r="V49" s="28"/>
      <c r="W49" s="28"/>
      <c r="X49" s="28"/>
      <c r="Y49" s="28"/>
      <c r="Z49" s="28"/>
      <c r="AA49" s="28"/>
      <c r="AB49" s="28"/>
      <c r="AC49" s="28"/>
      <c r="AD49" s="28"/>
      <c r="AE49" s="28"/>
      <c r="AF49" s="28"/>
      <c r="AG49" s="28"/>
      <c r="AH49" s="28"/>
      <c r="AI49" s="28"/>
    </row>
    <row r="50" spans="2:35" x14ac:dyDescent="0.35">
      <c r="L50" s="28"/>
      <c r="M50" s="28"/>
      <c r="N50" s="28"/>
      <c r="O50" s="28"/>
      <c r="P50" s="28"/>
      <c r="Q50" s="28"/>
      <c r="R50" s="28"/>
      <c r="S50" s="28"/>
      <c r="T50" s="28"/>
      <c r="U50" s="28"/>
      <c r="V50" s="28"/>
      <c r="W50" s="28"/>
      <c r="X50" s="28"/>
      <c r="Y50" s="28"/>
      <c r="Z50" s="28"/>
      <c r="AA50" s="28"/>
      <c r="AB50" s="28"/>
      <c r="AC50" s="28"/>
      <c r="AD50" s="28"/>
      <c r="AE50" s="28"/>
      <c r="AF50" s="28"/>
      <c r="AG50" s="28"/>
      <c r="AH50" s="28"/>
      <c r="AI50" s="28"/>
    </row>
    <row r="51" spans="2:35" x14ac:dyDescent="0.35">
      <c r="L51" s="28"/>
      <c r="M51" s="28"/>
      <c r="N51" s="28"/>
      <c r="O51" s="28"/>
      <c r="P51" s="28"/>
      <c r="Q51" s="28"/>
      <c r="R51" s="28"/>
      <c r="S51" s="28"/>
      <c r="T51" s="28"/>
      <c r="U51" s="28"/>
      <c r="V51" s="28"/>
      <c r="W51" s="28"/>
      <c r="X51" s="28"/>
      <c r="Y51" s="28"/>
      <c r="Z51" s="28"/>
      <c r="AA51" s="28"/>
      <c r="AB51" s="28"/>
      <c r="AC51" s="28"/>
      <c r="AD51" s="28"/>
      <c r="AE51" s="28"/>
      <c r="AF51" s="28"/>
      <c r="AG51" s="28"/>
      <c r="AH51" s="28"/>
      <c r="AI51" s="28"/>
    </row>
    <row r="52" spans="2:35" x14ac:dyDescent="0.35">
      <c r="L52" s="28"/>
      <c r="M52" s="28"/>
      <c r="N52" s="28"/>
      <c r="O52" s="28"/>
      <c r="P52" s="28"/>
      <c r="Q52" s="28"/>
      <c r="R52" s="28"/>
      <c r="S52" s="28"/>
      <c r="T52" s="28"/>
      <c r="U52" s="28"/>
      <c r="V52" s="28"/>
      <c r="W52" s="28"/>
      <c r="X52" s="28"/>
      <c r="Y52" s="28"/>
      <c r="Z52" s="28"/>
      <c r="AA52" s="28"/>
      <c r="AB52" s="28"/>
      <c r="AC52" s="28"/>
      <c r="AD52" s="28"/>
      <c r="AE52" s="28"/>
      <c r="AF52" s="28"/>
      <c r="AG52" s="28"/>
      <c r="AH52" s="28"/>
      <c r="AI52" s="28"/>
    </row>
    <row r="53" spans="2:35" x14ac:dyDescent="0.35">
      <c r="L53" s="28"/>
      <c r="M53" s="28"/>
      <c r="N53" s="28" t="s">
        <v>26</v>
      </c>
      <c r="O53" s="28"/>
      <c r="P53" s="28"/>
      <c r="Q53" s="28"/>
      <c r="R53" s="28"/>
      <c r="S53" s="28"/>
      <c r="T53" s="28"/>
      <c r="U53" s="28"/>
      <c r="V53" s="28"/>
      <c r="W53" s="28"/>
      <c r="X53" s="28"/>
      <c r="Y53" s="28"/>
      <c r="Z53" s="28"/>
      <c r="AA53" s="28"/>
      <c r="AB53" s="28"/>
      <c r="AC53" s="28"/>
      <c r="AD53" s="28"/>
      <c r="AE53" s="28"/>
      <c r="AF53" s="28"/>
      <c r="AG53" s="28"/>
      <c r="AH53" s="28"/>
      <c r="AI53" s="28"/>
    </row>
    <row r="54" spans="2:35" ht="18" x14ac:dyDescent="0.4">
      <c r="C54" s="32" t="s">
        <v>205</v>
      </c>
      <c r="L54" s="28"/>
      <c r="M54" s="28"/>
      <c r="N54" s="28" t="s">
        <v>26</v>
      </c>
      <c r="O54" s="28"/>
      <c r="P54" s="28"/>
      <c r="Q54" s="28"/>
      <c r="R54" s="28"/>
      <c r="S54" s="28"/>
      <c r="T54" s="28"/>
      <c r="U54" s="28"/>
      <c r="V54" s="28"/>
      <c r="W54" s="28"/>
      <c r="X54" s="28"/>
      <c r="Y54" s="28"/>
      <c r="Z54" s="28"/>
      <c r="AA54" s="28"/>
      <c r="AB54" s="28"/>
      <c r="AC54" s="28"/>
      <c r="AD54" s="28"/>
      <c r="AE54" s="28"/>
      <c r="AF54" s="28"/>
      <c r="AG54" s="28"/>
      <c r="AH54" s="28"/>
      <c r="AI54" s="28"/>
    </row>
    <row r="55" spans="2:35" x14ac:dyDescent="0.35">
      <c r="L55" s="28"/>
      <c r="M55" s="28"/>
      <c r="N55" s="28"/>
      <c r="O55" s="28"/>
      <c r="P55" s="28"/>
      <c r="Q55" s="28"/>
      <c r="R55" s="28"/>
      <c r="S55" s="28"/>
      <c r="T55" s="28"/>
      <c r="U55" s="28"/>
      <c r="V55" s="28"/>
      <c r="W55" s="28"/>
      <c r="X55" s="28"/>
      <c r="Y55" s="28"/>
      <c r="Z55" s="28"/>
      <c r="AA55" s="28"/>
      <c r="AB55" s="28"/>
      <c r="AC55" s="28"/>
      <c r="AD55" s="28"/>
      <c r="AE55" s="28"/>
      <c r="AF55" s="28"/>
      <c r="AG55" s="28"/>
      <c r="AH55" s="28"/>
      <c r="AI55" s="28"/>
    </row>
    <row r="56" spans="2:35" ht="18.5" thickBot="1" x14ac:dyDescent="0.45">
      <c r="B56" s="32" t="s">
        <v>81</v>
      </c>
      <c r="H56" s="40"/>
      <c r="I56" s="41" t="s">
        <v>1</v>
      </c>
      <c r="N56" s="28"/>
      <c r="O56" s="28"/>
      <c r="P56" s="28"/>
      <c r="Q56" s="28"/>
      <c r="R56" s="28"/>
      <c r="S56" s="28"/>
      <c r="T56" s="20" t="s">
        <v>208</v>
      </c>
      <c r="U56" s="28"/>
      <c r="V56" s="28"/>
      <c r="W56" s="28"/>
      <c r="X56" s="28"/>
      <c r="Y56" s="28"/>
      <c r="Z56" s="28"/>
      <c r="AA56" s="28"/>
      <c r="AB56" s="28"/>
      <c r="AC56" s="28"/>
      <c r="AD56" s="28"/>
      <c r="AE56" s="28"/>
      <c r="AF56" s="28"/>
      <c r="AG56" s="28"/>
      <c r="AH56" s="28"/>
      <c r="AI56" s="28"/>
    </row>
    <row r="57" spans="2:35" x14ac:dyDescent="0.35">
      <c r="H57" s="40" t="s">
        <v>39</v>
      </c>
      <c r="I57" s="42">
        <v>16</v>
      </c>
      <c r="J57" s="26" t="s">
        <v>36</v>
      </c>
      <c r="N57" s="28"/>
      <c r="O57" s="28"/>
      <c r="P57" s="28"/>
      <c r="Q57" s="28"/>
      <c r="R57" s="28"/>
      <c r="S57" s="28"/>
      <c r="U57" s="145"/>
      <c r="V57" s="39"/>
      <c r="W57" s="146"/>
      <c r="X57" s="28"/>
      <c r="Y57" s="28"/>
      <c r="Z57" s="28"/>
      <c r="AA57" s="28"/>
      <c r="AB57" s="28"/>
      <c r="AC57" s="28"/>
      <c r="AD57" s="28"/>
      <c r="AE57" s="28"/>
      <c r="AF57" s="28"/>
      <c r="AG57" s="28"/>
      <c r="AH57" s="28"/>
      <c r="AI57" s="28"/>
    </row>
    <row r="58" spans="2:35" ht="18" x14ac:dyDescent="0.4">
      <c r="H58" s="40" t="s">
        <v>40</v>
      </c>
      <c r="I58" s="43">
        <v>1200</v>
      </c>
      <c r="J58" s="26" t="s">
        <v>3</v>
      </c>
      <c r="N58" s="28"/>
      <c r="O58" s="28"/>
      <c r="P58" s="28"/>
      <c r="Q58" s="28"/>
      <c r="R58" s="28"/>
      <c r="S58" s="28"/>
      <c r="T58" s="28"/>
      <c r="U58" s="133" t="s">
        <v>116</v>
      </c>
      <c r="V58" s="28"/>
      <c r="W58" s="146"/>
      <c r="X58" s="28"/>
      <c r="Y58" s="28"/>
      <c r="Z58" s="28"/>
      <c r="AA58" s="28"/>
      <c r="AB58" s="28"/>
      <c r="AC58" s="28"/>
      <c r="AD58" s="28"/>
      <c r="AE58" s="28"/>
      <c r="AF58" s="28"/>
      <c r="AG58" s="28"/>
      <c r="AH58" s="28"/>
      <c r="AI58" s="28"/>
    </row>
    <row r="59" spans="2:35" ht="16" thickBot="1" x14ac:dyDescent="0.4">
      <c r="H59" s="40" t="s">
        <v>31</v>
      </c>
      <c r="I59" s="43">
        <v>3</v>
      </c>
      <c r="J59" s="26" t="s">
        <v>41</v>
      </c>
      <c r="N59" s="28"/>
      <c r="O59" s="28"/>
      <c r="P59" s="28"/>
      <c r="Q59" s="28"/>
      <c r="R59" s="28"/>
      <c r="S59" s="28"/>
      <c r="T59" s="28"/>
      <c r="V59" s="177" t="s">
        <v>117</v>
      </c>
      <c r="W59" s="146"/>
      <c r="X59" s="28"/>
      <c r="Y59" s="28"/>
      <c r="Z59" s="28"/>
      <c r="AA59" s="28"/>
      <c r="AB59" s="28"/>
      <c r="AC59" s="28"/>
      <c r="AD59" s="28"/>
      <c r="AE59" s="28"/>
      <c r="AF59" s="28"/>
      <c r="AG59" s="28"/>
      <c r="AH59" s="28"/>
      <c r="AI59" s="28"/>
    </row>
    <row r="60" spans="2:35" ht="16" thickBot="1" x14ac:dyDescent="0.4">
      <c r="H60" s="40" t="s">
        <v>115</v>
      </c>
      <c r="I60" s="44">
        <v>0.5</v>
      </c>
      <c r="J60" s="17" t="s">
        <v>114</v>
      </c>
      <c r="N60" s="28"/>
      <c r="O60" s="28"/>
      <c r="P60" s="28"/>
      <c r="Q60" s="28"/>
      <c r="R60" s="28"/>
      <c r="S60" s="28"/>
      <c r="T60" s="28"/>
      <c r="U60" s="145" t="s">
        <v>118</v>
      </c>
      <c r="V60" s="173">
        <v>5</v>
      </c>
      <c r="W60" s="146" t="s">
        <v>6</v>
      </c>
      <c r="X60" s="28"/>
      <c r="Y60" s="28"/>
      <c r="Z60" s="28"/>
      <c r="AA60" s="28"/>
      <c r="AB60" s="28"/>
      <c r="AC60" s="28"/>
      <c r="AD60" s="28"/>
      <c r="AE60" s="28"/>
      <c r="AF60" s="28"/>
      <c r="AG60" s="28"/>
      <c r="AH60" s="28"/>
      <c r="AI60" s="28"/>
    </row>
    <row r="61" spans="2:35" x14ac:dyDescent="0.35">
      <c r="H61" s="40"/>
      <c r="I61" s="45" t="s">
        <v>2</v>
      </c>
      <c r="N61" s="28"/>
      <c r="O61" s="28"/>
      <c r="P61" s="28"/>
      <c r="Q61" s="28"/>
      <c r="R61" s="28"/>
      <c r="S61" s="28"/>
      <c r="T61" s="28"/>
      <c r="U61" s="145" t="s">
        <v>119</v>
      </c>
      <c r="V61" s="174">
        <v>1750</v>
      </c>
      <c r="W61" s="146" t="s">
        <v>3</v>
      </c>
      <c r="X61" s="28"/>
      <c r="Y61" s="28"/>
      <c r="Z61" s="28"/>
      <c r="AA61" s="28"/>
      <c r="AB61" s="28"/>
      <c r="AC61" s="28"/>
      <c r="AD61" s="28"/>
      <c r="AE61" s="28"/>
      <c r="AF61" s="28"/>
      <c r="AG61" s="28"/>
      <c r="AH61" s="28"/>
      <c r="AI61" s="28"/>
    </row>
    <row r="62" spans="2:35" x14ac:dyDescent="0.35">
      <c r="H62" s="46" t="s">
        <v>38</v>
      </c>
      <c r="I62" s="17" t="s">
        <v>34</v>
      </c>
      <c r="J62" s="17"/>
      <c r="N62" s="28"/>
      <c r="O62" s="28"/>
      <c r="P62" s="28"/>
      <c r="Q62" s="28"/>
      <c r="R62" s="28"/>
      <c r="S62" s="28"/>
      <c r="T62" s="28"/>
      <c r="U62" s="145" t="s">
        <v>120</v>
      </c>
      <c r="V62" s="174">
        <v>3</v>
      </c>
      <c r="W62" s="146"/>
      <c r="X62" s="28"/>
      <c r="Y62" s="28"/>
      <c r="Z62" s="28"/>
      <c r="AA62" s="28"/>
      <c r="AB62" s="28"/>
      <c r="AC62" s="28"/>
      <c r="AD62" s="28"/>
      <c r="AE62" s="28"/>
      <c r="AF62" s="28"/>
      <c r="AG62" s="28"/>
      <c r="AH62" s="28"/>
      <c r="AI62" s="28"/>
    </row>
    <row r="63" spans="2:35" x14ac:dyDescent="0.35">
      <c r="H63" s="47" t="s">
        <v>9</v>
      </c>
      <c r="I63" s="48">
        <f>180 / I57</f>
        <v>11.25</v>
      </c>
      <c r="J63" s="17" t="s">
        <v>35</v>
      </c>
      <c r="N63" s="28"/>
      <c r="O63" s="28"/>
      <c r="P63" s="28"/>
      <c r="Q63" s="28"/>
      <c r="R63" s="28"/>
      <c r="S63" s="28"/>
      <c r="T63" s="28"/>
      <c r="U63" s="145" t="s">
        <v>121</v>
      </c>
      <c r="V63" s="178">
        <v>0.5</v>
      </c>
      <c r="W63" s="146" t="s">
        <v>122</v>
      </c>
      <c r="X63" s="28"/>
      <c r="Y63" s="28"/>
      <c r="Z63" s="28"/>
      <c r="AA63" s="28"/>
      <c r="AB63" s="28"/>
      <c r="AC63" s="28"/>
      <c r="AD63" s="28"/>
      <c r="AE63" s="28"/>
      <c r="AF63" s="28"/>
      <c r="AG63" s="28"/>
      <c r="AH63" s="28"/>
      <c r="AI63" s="28"/>
    </row>
    <row r="64" spans="2:35" x14ac:dyDescent="0.35">
      <c r="H64" s="46" t="s">
        <v>76</v>
      </c>
      <c r="I64" s="16" t="s">
        <v>33</v>
      </c>
      <c r="J64" s="17"/>
      <c r="N64" s="28"/>
      <c r="O64" s="28"/>
      <c r="P64" s="28"/>
      <c r="Q64" s="28"/>
      <c r="R64" s="28"/>
      <c r="S64" s="28"/>
      <c r="T64" s="28"/>
      <c r="U64" s="145" t="s">
        <v>123</v>
      </c>
      <c r="V64" s="174">
        <v>10</v>
      </c>
      <c r="W64" s="146" t="s">
        <v>37</v>
      </c>
      <c r="X64" s="28"/>
      <c r="Y64" s="28"/>
      <c r="Z64" s="28"/>
      <c r="AA64" s="28"/>
      <c r="AB64" s="28"/>
      <c r="AC64" s="28"/>
      <c r="AD64" s="28"/>
      <c r="AE64" s="28"/>
      <c r="AF64" s="28"/>
      <c r="AG64" s="28"/>
      <c r="AH64" s="28"/>
      <c r="AI64" s="28"/>
    </row>
    <row r="65" spans="2:35" ht="16" thickBot="1" x14ac:dyDescent="0.4">
      <c r="H65" s="47" t="s">
        <v>9</v>
      </c>
      <c r="I65" s="48">
        <f>I60 / (SIN(I63/57.296))</f>
        <v>2.5629251833384905</v>
      </c>
      <c r="J65" s="17" t="s">
        <v>37</v>
      </c>
      <c r="N65" s="28"/>
      <c r="O65" s="28"/>
      <c r="P65" s="28"/>
      <c r="Q65" s="28"/>
      <c r="R65" s="28"/>
      <c r="S65" s="28"/>
      <c r="T65" s="28"/>
      <c r="U65" s="145" t="s">
        <v>124</v>
      </c>
      <c r="V65" s="175">
        <v>11500000</v>
      </c>
      <c r="W65" s="146" t="s">
        <v>125</v>
      </c>
      <c r="X65" s="28"/>
      <c r="Y65" s="28"/>
      <c r="Z65" s="28"/>
      <c r="AA65" s="28"/>
      <c r="AB65" s="28"/>
      <c r="AC65" s="28"/>
      <c r="AD65" s="28"/>
      <c r="AE65" s="28"/>
      <c r="AF65" s="28"/>
      <c r="AG65" s="28"/>
      <c r="AH65" s="28"/>
      <c r="AI65" s="28"/>
    </row>
    <row r="66" spans="2:35" ht="17.5" x14ac:dyDescent="0.45">
      <c r="H66" s="46" t="s">
        <v>201</v>
      </c>
      <c r="I66" s="49" t="s">
        <v>32</v>
      </c>
      <c r="J66" s="17"/>
      <c r="N66" s="28"/>
      <c r="O66" s="28"/>
      <c r="P66" s="28"/>
      <c r="Q66" s="28"/>
      <c r="R66" s="28"/>
      <c r="S66" s="28"/>
      <c r="T66" s="28"/>
      <c r="U66" s="145"/>
      <c r="V66" s="177" t="s">
        <v>98</v>
      </c>
      <c r="W66" s="146"/>
      <c r="X66" s="28"/>
      <c r="Y66" s="28"/>
      <c r="Z66" s="28"/>
      <c r="AA66" s="28"/>
      <c r="AB66" s="28"/>
      <c r="AC66" s="28"/>
      <c r="AD66" s="28"/>
      <c r="AE66" s="28"/>
      <c r="AF66" s="28"/>
      <c r="AG66" s="28"/>
      <c r="AH66" s="28"/>
      <c r="AI66" s="28"/>
    </row>
    <row r="67" spans="2:35" x14ac:dyDescent="0.35">
      <c r="H67" s="47" t="s">
        <v>9</v>
      </c>
      <c r="I67" s="16">
        <f>I59*I57</f>
        <v>48</v>
      </c>
      <c r="J67" s="17" t="s">
        <v>36</v>
      </c>
      <c r="N67" s="28"/>
      <c r="O67" s="28"/>
      <c r="P67" s="28"/>
      <c r="Q67" s="28"/>
      <c r="R67" s="28"/>
      <c r="S67" s="28"/>
      <c r="T67" s="28"/>
      <c r="U67" s="167" t="s">
        <v>126</v>
      </c>
      <c r="V67" s="166" t="s">
        <v>127</v>
      </c>
      <c r="W67" s="146"/>
      <c r="X67" s="28"/>
      <c r="Y67" s="28"/>
      <c r="Z67" s="28"/>
      <c r="AA67" s="28"/>
      <c r="AB67" s="28"/>
      <c r="AC67" s="28"/>
      <c r="AD67" s="28"/>
      <c r="AE67" s="28"/>
      <c r="AF67" s="28"/>
      <c r="AG67" s="28"/>
      <c r="AH67" s="28"/>
      <c r="AI67" s="28"/>
    </row>
    <row r="68" spans="2:35" ht="17.5" x14ac:dyDescent="0.45">
      <c r="H68" s="46" t="s">
        <v>145</v>
      </c>
      <c r="I68" s="17" t="s">
        <v>202</v>
      </c>
      <c r="N68" s="28"/>
      <c r="O68" s="28"/>
      <c r="P68" s="28"/>
      <c r="Q68" s="28"/>
      <c r="R68" s="28"/>
      <c r="S68" s="28"/>
      <c r="T68" s="28"/>
      <c r="U68" s="179" t="s">
        <v>128</v>
      </c>
      <c r="V68" s="180">
        <f>(12*33000*V60)/(2*3.142*V61)</f>
        <v>180.04910430117306</v>
      </c>
      <c r="W68" s="169" t="s">
        <v>129</v>
      </c>
      <c r="X68" s="28"/>
      <c r="Y68" s="28"/>
      <c r="Z68" s="28"/>
      <c r="AA68" s="28"/>
      <c r="AB68" s="28"/>
      <c r="AC68" s="28"/>
      <c r="AD68" s="28"/>
      <c r="AE68" s="28"/>
      <c r="AF68" s="28"/>
      <c r="AG68" s="28"/>
      <c r="AH68" s="28"/>
      <c r="AI68" s="28"/>
    </row>
    <row r="69" spans="2:35" x14ac:dyDescent="0.35">
      <c r="H69" s="47" t="s">
        <v>9</v>
      </c>
      <c r="I69" s="16">
        <f>180 / I67</f>
        <v>3.75</v>
      </c>
      <c r="J69" s="17" t="s">
        <v>35</v>
      </c>
      <c r="N69" s="28"/>
      <c r="O69" s="28"/>
      <c r="P69" s="28"/>
      <c r="Q69" s="28"/>
      <c r="R69" s="28"/>
      <c r="S69" s="28"/>
      <c r="T69" s="28"/>
      <c r="U69" s="167" t="s">
        <v>130</v>
      </c>
      <c r="V69" s="166" t="s">
        <v>131</v>
      </c>
      <c r="W69" s="146"/>
      <c r="X69" s="28"/>
      <c r="Y69" s="28"/>
      <c r="Z69" s="28"/>
      <c r="AA69" s="28"/>
      <c r="AB69" s="28"/>
      <c r="AC69" s="28"/>
      <c r="AD69" s="28"/>
      <c r="AE69" s="28"/>
      <c r="AF69" s="28"/>
      <c r="AG69" s="28"/>
      <c r="AH69" s="28"/>
      <c r="AI69" s="28"/>
    </row>
    <row r="70" spans="2:35" x14ac:dyDescent="0.35">
      <c r="H70" s="46" t="s">
        <v>144</v>
      </c>
      <c r="I70" s="16" t="s">
        <v>146</v>
      </c>
      <c r="N70" s="28"/>
      <c r="O70" s="28"/>
      <c r="P70" s="28"/>
      <c r="Q70" s="28"/>
      <c r="R70" s="28"/>
      <c r="S70" s="28"/>
      <c r="T70" s="28"/>
      <c r="U70" s="179" t="s">
        <v>132</v>
      </c>
      <c r="V70" s="181">
        <f>(3.142*V63^4)/32</f>
        <v>6.1367187499999998E-3</v>
      </c>
      <c r="W70" s="169" t="s">
        <v>133</v>
      </c>
      <c r="X70" s="28"/>
      <c r="Y70" s="28"/>
      <c r="Z70" s="28"/>
      <c r="AA70" s="28"/>
      <c r="AB70" s="28"/>
      <c r="AC70" s="28"/>
      <c r="AD70" s="28"/>
      <c r="AE70" s="28"/>
      <c r="AF70" s="28"/>
      <c r="AG70" s="28"/>
      <c r="AH70" s="28"/>
      <c r="AI70" s="28"/>
    </row>
    <row r="71" spans="2:35" x14ac:dyDescent="0.35">
      <c r="H71" s="47" t="s">
        <v>9</v>
      </c>
      <c r="I71" s="48">
        <f>I60/(SIN(I69/57.296))</f>
        <v>7.6449235265747362</v>
      </c>
      <c r="J71" s="17" t="s">
        <v>37</v>
      </c>
      <c r="N71" s="28"/>
      <c r="O71" s="28"/>
      <c r="P71" s="28"/>
      <c r="Q71" s="28"/>
      <c r="R71" s="28"/>
      <c r="S71" s="28"/>
      <c r="T71" s="28"/>
      <c r="U71" s="167" t="s">
        <v>134</v>
      </c>
      <c r="V71" s="166" t="s">
        <v>135</v>
      </c>
      <c r="W71" s="146"/>
      <c r="X71" s="28"/>
      <c r="Y71" s="28"/>
      <c r="Z71" s="28"/>
      <c r="AA71" s="28"/>
      <c r="AB71" s="28"/>
      <c r="AC71" s="28"/>
      <c r="AD71" s="28"/>
      <c r="AE71" s="28"/>
      <c r="AF71" s="28"/>
      <c r="AG71" s="28"/>
      <c r="AH71" s="28"/>
      <c r="AI71" s="28"/>
    </row>
    <row r="72" spans="2:35" x14ac:dyDescent="0.35">
      <c r="N72" s="28"/>
      <c r="O72" s="28"/>
      <c r="P72" s="28"/>
      <c r="Q72" s="28"/>
      <c r="R72" s="28"/>
      <c r="S72" s="28"/>
      <c r="T72" s="28"/>
      <c r="U72" s="179" t="s">
        <v>9</v>
      </c>
      <c r="V72" s="182">
        <f>V62*V68</f>
        <v>540.14731290351915</v>
      </c>
      <c r="W72" s="169" t="s">
        <v>129</v>
      </c>
      <c r="X72" s="28"/>
      <c r="Y72" s="155"/>
      <c r="Z72" s="28"/>
      <c r="AA72" s="28"/>
      <c r="AB72" s="28"/>
      <c r="AC72" s="28"/>
      <c r="AD72" s="28"/>
      <c r="AE72" s="28"/>
      <c r="AF72" s="28"/>
      <c r="AG72" s="28"/>
      <c r="AH72" s="28"/>
      <c r="AI72" s="28"/>
    </row>
    <row r="73" spans="2:35" ht="16" thickBot="1" x14ac:dyDescent="0.4">
      <c r="N73" s="28"/>
      <c r="O73" s="28"/>
      <c r="P73" s="28"/>
      <c r="Q73" s="28"/>
      <c r="R73" s="28"/>
      <c r="S73" s="28"/>
      <c r="T73" s="28"/>
      <c r="U73" s="167" t="s">
        <v>136</v>
      </c>
      <c r="V73" s="166" t="s">
        <v>137</v>
      </c>
      <c r="W73" s="146" t="s">
        <v>26</v>
      </c>
      <c r="X73" s="28"/>
      <c r="Y73" s="172"/>
      <c r="Z73" s="28"/>
      <c r="AA73" s="28"/>
      <c r="AB73" s="28"/>
      <c r="AC73" s="28"/>
      <c r="AD73" s="28"/>
      <c r="AE73" s="28"/>
      <c r="AF73" s="28"/>
      <c r="AG73" s="28"/>
      <c r="AH73" s="28"/>
      <c r="AI73" s="28"/>
    </row>
    <row r="74" spans="2:35" ht="18.5" thickBot="1" x14ac:dyDescent="0.45">
      <c r="B74" s="30" t="s">
        <v>82</v>
      </c>
      <c r="N74" s="28"/>
      <c r="O74" s="28"/>
      <c r="P74" s="28"/>
      <c r="Q74" s="28"/>
      <c r="R74" s="28"/>
      <c r="S74" s="28"/>
      <c r="T74" s="28"/>
      <c r="U74" s="179" t="s">
        <v>128</v>
      </c>
      <c r="V74" s="185">
        <f>V72*V63/(2*V70)</f>
        <v>22004.728215038336</v>
      </c>
      <c r="W74" s="169" t="s">
        <v>138</v>
      </c>
      <c r="X74" s="28"/>
      <c r="Y74" s="172"/>
      <c r="Z74" s="28"/>
      <c r="AA74" s="28"/>
      <c r="AB74" s="28"/>
      <c r="AC74" s="28"/>
      <c r="AD74" s="28"/>
      <c r="AE74" s="28"/>
      <c r="AF74" s="28"/>
      <c r="AG74" s="28"/>
      <c r="AH74" s="28"/>
      <c r="AI74" s="28"/>
    </row>
    <row r="75" spans="2:35" ht="16" thickBot="1" x14ac:dyDescent="0.4">
      <c r="H75" s="40"/>
      <c r="I75" s="41" t="s">
        <v>1</v>
      </c>
      <c r="N75" s="28"/>
      <c r="O75" s="28"/>
      <c r="P75" s="28"/>
      <c r="Q75" s="28"/>
      <c r="R75" s="28"/>
      <c r="S75" s="28"/>
      <c r="T75" s="28"/>
      <c r="U75" s="167" t="s">
        <v>139</v>
      </c>
      <c r="V75" s="166" t="s">
        <v>140</v>
      </c>
      <c r="W75" s="146" t="s">
        <v>26</v>
      </c>
      <c r="X75" s="28"/>
      <c r="Y75" s="50"/>
      <c r="Z75" s="28"/>
      <c r="AA75" s="28"/>
      <c r="AB75" s="28"/>
      <c r="AC75" s="28"/>
      <c r="AD75" s="28"/>
      <c r="AE75" s="28"/>
      <c r="AF75" s="28"/>
      <c r="AG75" s="28"/>
      <c r="AH75" s="28"/>
      <c r="AI75" s="28"/>
    </row>
    <row r="76" spans="2:35" x14ac:dyDescent="0.35">
      <c r="H76" s="40" t="s">
        <v>203</v>
      </c>
      <c r="I76" s="42">
        <v>2.5630000000000002</v>
      </c>
      <c r="J76" s="26" t="s">
        <v>37</v>
      </c>
      <c r="N76" s="28"/>
      <c r="O76" s="28"/>
      <c r="P76" s="28"/>
      <c r="Q76" s="28"/>
      <c r="R76" s="28"/>
      <c r="S76" s="28"/>
      <c r="T76" s="28"/>
      <c r="U76" s="179" t="s">
        <v>141</v>
      </c>
      <c r="V76" s="184">
        <f>(V72*V64)/(V70*V65)</f>
        <v>7.6538185095785527E-2</v>
      </c>
      <c r="W76" s="169" t="s">
        <v>142</v>
      </c>
      <c r="X76" s="28"/>
      <c r="Y76" s="172"/>
      <c r="Z76" s="28"/>
      <c r="AA76" s="28"/>
      <c r="AB76" s="28"/>
      <c r="AC76" s="28"/>
      <c r="AD76" s="28"/>
      <c r="AE76" s="28"/>
      <c r="AF76" s="28"/>
      <c r="AG76" s="28"/>
      <c r="AH76" s="28"/>
      <c r="AI76" s="28"/>
    </row>
    <row r="77" spans="2:35" ht="16" thickBot="1" x14ac:dyDescent="0.4">
      <c r="H77" s="40" t="s">
        <v>204</v>
      </c>
      <c r="I77" s="44">
        <v>3</v>
      </c>
      <c r="J77" s="26" t="s">
        <v>41</v>
      </c>
      <c r="N77" s="28"/>
      <c r="O77" s="28"/>
      <c r="P77" s="28"/>
      <c r="Q77" s="28"/>
      <c r="R77" s="28"/>
      <c r="S77" s="28"/>
      <c r="T77" s="28"/>
      <c r="U77" s="179" t="s">
        <v>141</v>
      </c>
      <c r="V77" s="180">
        <f>V76*57.2975</f>
        <v>4.3854466605257709</v>
      </c>
      <c r="W77" s="169" t="s">
        <v>143</v>
      </c>
      <c r="X77" s="28"/>
      <c r="Y77" s="172"/>
      <c r="Z77" s="28"/>
      <c r="AA77" s="28"/>
      <c r="AB77" s="28"/>
      <c r="AC77" s="28"/>
      <c r="AD77" s="28"/>
      <c r="AE77" s="28"/>
      <c r="AF77" s="28"/>
      <c r="AG77" s="28"/>
      <c r="AH77" s="28"/>
      <c r="AI77" s="28"/>
    </row>
    <row r="78" spans="2:35" x14ac:dyDescent="0.35">
      <c r="H78" s="40"/>
      <c r="I78" s="45" t="s">
        <v>2</v>
      </c>
      <c r="N78" s="28"/>
      <c r="O78" s="28"/>
      <c r="P78" s="28"/>
      <c r="Q78" s="28"/>
      <c r="R78" s="28"/>
      <c r="S78" s="28"/>
      <c r="T78" s="28"/>
      <c r="U78" s="28"/>
      <c r="V78" s="28"/>
      <c r="W78" s="28"/>
      <c r="X78" s="28"/>
      <c r="Y78" s="28"/>
      <c r="Z78" s="28"/>
      <c r="AA78" s="28"/>
      <c r="AB78" s="28"/>
      <c r="AC78" s="28"/>
      <c r="AD78" s="28"/>
      <c r="AE78" s="28"/>
      <c r="AF78" s="28"/>
      <c r="AG78" s="28"/>
      <c r="AH78" s="28"/>
      <c r="AI78" s="28"/>
    </row>
    <row r="79" spans="2:35" x14ac:dyDescent="0.35">
      <c r="H79" s="46" t="s">
        <v>72</v>
      </c>
      <c r="I79" s="17" t="s">
        <v>147</v>
      </c>
      <c r="J79" s="17"/>
      <c r="N79" s="28"/>
      <c r="O79" s="28"/>
      <c r="P79" s="28"/>
      <c r="Q79" s="28"/>
      <c r="Y79" s="28"/>
      <c r="Z79" s="28"/>
      <c r="AA79" s="28"/>
      <c r="AB79" s="28"/>
      <c r="AC79" s="28"/>
      <c r="AD79" s="28"/>
      <c r="AE79" s="28"/>
      <c r="AF79" s="28"/>
      <c r="AG79" s="28"/>
      <c r="AH79" s="28"/>
      <c r="AI79" s="28"/>
    </row>
    <row r="80" spans="2:35" x14ac:dyDescent="0.35">
      <c r="H80" s="47" t="s">
        <v>9</v>
      </c>
      <c r="I80" s="48">
        <f>I71+(I76/2)</f>
        <v>8.9264235265747356</v>
      </c>
      <c r="J80" s="17" t="s">
        <v>37</v>
      </c>
      <c r="N80" s="28"/>
      <c r="O80" s="28"/>
      <c r="P80" s="28"/>
      <c r="Q80" s="28"/>
      <c r="Y80" s="28"/>
      <c r="Z80" s="28"/>
      <c r="AA80" s="28"/>
      <c r="AB80" s="28"/>
      <c r="AC80" s="28"/>
      <c r="AD80" s="28"/>
      <c r="AE80" s="28"/>
      <c r="AF80" s="28"/>
      <c r="AG80" s="28"/>
      <c r="AH80" s="28"/>
      <c r="AI80" s="28"/>
    </row>
    <row r="81" spans="3:35" x14ac:dyDescent="0.35">
      <c r="N81" s="28"/>
      <c r="O81" s="28"/>
      <c r="P81" s="28"/>
      <c r="Q81" s="28"/>
      <c r="Y81" s="28"/>
      <c r="Z81" s="28"/>
      <c r="AA81" s="28"/>
      <c r="AB81" s="28"/>
      <c r="AC81" s="28"/>
      <c r="AD81" s="28"/>
      <c r="AE81" s="28"/>
      <c r="AF81" s="28"/>
      <c r="AG81" s="28"/>
      <c r="AH81" s="28"/>
      <c r="AI81" s="28"/>
    </row>
    <row r="82" spans="3:35" x14ac:dyDescent="0.35">
      <c r="F82" s="26" t="s">
        <v>26</v>
      </c>
      <c r="N82" s="28"/>
      <c r="O82" s="28"/>
      <c r="P82" s="28"/>
      <c r="Q82" s="28"/>
      <c r="Y82" s="28"/>
      <c r="Z82" s="28"/>
      <c r="AA82" s="28"/>
      <c r="AB82" s="28"/>
      <c r="AC82" s="28"/>
      <c r="AD82" s="28"/>
      <c r="AE82" s="28"/>
      <c r="AF82" s="28"/>
      <c r="AG82" s="28"/>
      <c r="AH82" s="28"/>
      <c r="AI82" s="28"/>
    </row>
    <row r="83" spans="3:35" ht="16" thickBot="1" x14ac:dyDescent="0.4">
      <c r="N83" s="50"/>
      <c r="O83" s="28"/>
      <c r="P83" s="28"/>
      <c r="Q83" s="28"/>
      <c r="Y83" s="28"/>
      <c r="Z83" s="28"/>
      <c r="AA83" s="28"/>
      <c r="AB83" s="28"/>
      <c r="AC83" s="28"/>
      <c r="AD83" s="28"/>
      <c r="AE83" s="28"/>
      <c r="AF83" s="28"/>
      <c r="AG83" s="28"/>
      <c r="AH83" s="28"/>
      <c r="AI83" s="28"/>
    </row>
    <row r="84" spans="3:35" ht="78" thickBot="1" x14ac:dyDescent="0.4">
      <c r="C84" s="51" t="s">
        <v>15</v>
      </c>
      <c r="D84" s="52" t="s">
        <v>19</v>
      </c>
      <c r="E84" s="52" t="s">
        <v>16</v>
      </c>
      <c r="F84" s="52" t="s">
        <v>17</v>
      </c>
      <c r="G84" s="52" t="s">
        <v>25</v>
      </c>
      <c r="H84" s="52" t="s">
        <v>10</v>
      </c>
      <c r="I84" s="52" t="s">
        <v>11</v>
      </c>
      <c r="J84" s="52" t="s">
        <v>12</v>
      </c>
      <c r="K84" s="52" t="s">
        <v>13</v>
      </c>
      <c r="L84" s="52" t="s">
        <v>14</v>
      </c>
      <c r="M84" s="53" t="s">
        <v>18</v>
      </c>
      <c r="N84" s="50"/>
      <c r="O84" s="28"/>
      <c r="P84" s="28"/>
      <c r="Q84" s="28"/>
      <c r="Y84" s="28"/>
      <c r="Z84" s="28"/>
      <c r="AA84" s="28"/>
      <c r="AB84" s="28"/>
      <c r="AC84" s="28"/>
      <c r="AD84" s="28"/>
      <c r="AE84" s="28"/>
      <c r="AF84" s="28"/>
      <c r="AG84" s="28"/>
      <c r="AH84" s="28"/>
      <c r="AI84" s="28"/>
    </row>
    <row r="85" spans="3:35" x14ac:dyDescent="0.35">
      <c r="C85" s="54">
        <v>25</v>
      </c>
      <c r="D85" s="55" t="s">
        <v>23</v>
      </c>
      <c r="E85" s="56">
        <v>875</v>
      </c>
      <c r="F85" s="56">
        <v>0.09</v>
      </c>
      <c r="G85" s="56">
        <v>3500</v>
      </c>
      <c r="H85" s="57">
        <v>0.155</v>
      </c>
      <c r="I85" s="57">
        <v>0.19</v>
      </c>
      <c r="J85" s="57">
        <v>9.0499999999999997E-2</v>
      </c>
      <c r="K85" s="57">
        <v>0.13</v>
      </c>
      <c r="L85" s="57">
        <v>0.125</v>
      </c>
      <c r="M85" s="58">
        <v>0.03</v>
      </c>
      <c r="N85" s="50"/>
      <c r="O85" s="28"/>
      <c r="P85" s="28"/>
      <c r="Q85" s="28"/>
      <c r="Y85" s="28"/>
      <c r="Z85" s="28"/>
      <c r="AA85" s="28"/>
      <c r="AB85" s="28"/>
      <c r="AC85" s="28"/>
      <c r="AD85" s="28"/>
      <c r="AE85" s="28"/>
      <c r="AF85" s="28"/>
      <c r="AG85" s="28"/>
      <c r="AH85" s="28"/>
      <c r="AI85" s="28"/>
    </row>
    <row r="86" spans="3:35" x14ac:dyDescent="0.35">
      <c r="C86" s="59">
        <v>35</v>
      </c>
      <c r="D86" s="60" t="s">
        <v>24</v>
      </c>
      <c r="E86" s="61">
        <v>2100</v>
      </c>
      <c r="F86" s="61">
        <v>0.21</v>
      </c>
      <c r="G86" s="61">
        <v>2800</v>
      </c>
      <c r="H86" s="62">
        <v>0.23100000000000001</v>
      </c>
      <c r="I86" s="62">
        <v>0.28299999999999997</v>
      </c>
      <c r="J86" s="62">
        <v>0.14099999999999999</v>
      </c>
      <c r="K86" s="62">
        <v>0.2</v>
      </c>
      <c r="L86" s="62">
        <f>3/16</f>
        <v>0.1875</v>
      </c>
      <c r="M86" s="63">
        <v>0.05</v>
      </c>
      <c r="N86" s="50"/>
      <c r="O86" s="28"/>
      <c r="P86" s="28"/>
      <c r="Q86" s="28"/>
      <c r="Y86" s="28"/>
      <c r="Z86" s="28"/>
      <c r="AA86" s="28"/>
      <c r="AB86" s="28"/>
      <c r="AC86" s="28"/>
      <c r="AD86" s="28"/>
      <c r="AE86" s="28"/>
      <c r="AF86" s="28"/>
      <c r="AG86" s="28"/>
      <c r="AH86" s="28"/>
      <c r="AI86" s="28"/>
    </row>
    <row r="87" spans="3:35" ht="16" thickBot="1" x14ac:dyDescent="0.4">
      <c r="C87" s="64">
        <v>41</v>
      </c>
      <c r="D87" s="65" t="s">
        <v>20</v>
      </c>
      <c r="E87" s="66">
        <v>2000</v>
      </c>
      <c r="F87" s="66">
        <v>0.26</v>
      </c>
      <c r="G87" s="66">
        <v>2300</v>
      </c>
      <c r="H87" s="67">
        <v>0.26</v>
      </c>
      <c r="I87" s="67">
        <v>0.37</v>
      </c>
      <c r="J87" s="67">
        <v>0.14099999999999999</v>
      </c>
      <c r="K87" s="67">
        <v>0.30599999999999999</v>
      </c>
      <c r="L87" s="67">
        <v>0.25</v>
      </c>
      <c r="M87" s="68">
        <v>0.05</v>
      </c>
      <c r="N87" s="50"/>
      <c r="O87" s="28"/>
      <c r="P87" s="28"/>
      <c r="Q87" s="28"/>
      <c r="Y87" s="28"/>
      <c r="Z87" s="28"/>
      <c r="AA87" s="28"/>
      <c r="AB87" s="28"/>
      <c r="AC87" s="28"/>
      <c r="AD87" s="28"/>
      <c r="AE87" s="28"/>
      <c r="AF87" s="28"/>
      <c r="AG87" s="28"/>
      <c r="AH87" s="28"/>
      <c r="AI87" s="28"/>
    </row>
    <row r="88" spans="3:35" x14ac:dyDescent="0.35">
      <c r="C88" s="54">
        <v>40</v>
      </c>
      <c r="D88" s="55" t="s">
        <v>20</v>
      </c>
      <c r="E88" s="56">
        <v>3700</v>
      </c>
      <c r="F88" s="69">
        <v>0.42</v>
      </c>
      <c r="G88" s="56">
        <v>2300</v>
      </c>
      <c r="H88" s="57">
        <v>0.314</v>
      </c>
      <c r="I88" s="57">
        <v>0.35699999999999998</v>
      </c>
      <c r="J88" s="57">
        <v>0.156</v>
      </c>
      <c r="K88" s="57">
        <v>0.3125</v>
      </c>
      <c r="L88" s="57">
        <f>5/16</f>
        <v>0.3125</v>
      </c>
      <c r="M88" s="58">
        <v>0.06</v>
      </c>
      <c r="N88" s="50"/>
      <c r="O88" s="28"/>
      <c r="P88" s="28"/>
      <c r="Q88" s="28"/>
      <c r="Y88" s="28"/>
      <c r="Z88" s="28"/>
      <c r="AA88" s="28"/>
      <c r="AB88" s="28"/>
      <c r="AC88" s="28"/>
      <c r="AD88" s="28"/>
      <c r="AE88" s="28"/>
      <c r="AF88" s="28"/>
      <c r="AG88" s="28"/>
      <c r="AH88" s="28"/>
      <c r="AI88" s="28"/>
    </row>
    <row r="89" spans="3:35" x14ac:dyDescent="0.35">
      <c r="C89" s="59">
        <v>50</v>
      </c>
      <c r="D89" s="70" t="s">
        <v>21</v>
      </c>
      <c r="E89" s="61">
        <v>6100</v>
      </c>
      <c r="F89" s="71">
        <v>0.68</v>
      </c>
      <c r="G89" s="61">
        <v>2000</v>
      </c>
      <c r="H89" s="62">
        <v>0.39800000000000002</v>
      </c>
      <c r="I89" s="62">
        <v>0.434</v>
      </c>
      <c r="J89" s="62">
        <v>0.2</v>
      </c>
      <c r="K89" s="62">
        <v>0.4</v>
      </c>
      <c r="L89" s="62">
        <f>3/8</f>
        <v>0.375</v>
      </c>
      <c r="M89" s="63">
        <v>0.08</v>
      </c>
      <c r="N89" s="50"/>
      <c r="O89" s="28"/>
      <c r="P89" s="28"/>
      <c r="Q89" s="28"/>
      <c r="Y89" s="166"/>
      <c r="Z89" s="28"/>
      <c r="AA89" s="28"/>
      <c r="AB89" s="28"/>
      <c r="AC89" s="28"/>
      <c r="AD89" s="28"/>
      <c r="AE89" s="28"/>
      <c r="AF89" s="28"/>
      <c r="AG89" s="28"/>
      <c r="AH89" s="28"/>
      <c r="AI89" s="28"/>
    </row>
    <row r="90" spans="3:35" ht="16" thickBot="1" x14ac:dyDescent="0.4">
      <c r="C90" s="64">
        <v>60</v>
      </c>
      <c r="D90" s="65" t="s">
        <v>22</v>
      </c>
      <c r="E90" s="66">
        <v>8500</v>
      </c>
      <c r="F90" s="72">
        <v>1</v>
      </c>
      <c r="G90" s="66">
        <v>1800</v>
      </c>
      <c r="H90" s="67">
        <v>0.48899999999999999</v>
      </c>
      <c r="I90" s="67">
        <v>0.57399999999999995</v>
      </c>
      <c r="J90" s="67">
        <v>0.23400000000000001</v>
      </c>
      <c r="K90" s="67">
        <v>0.46875</v>
      </c>
      <c r="L90" s="67">
        <v>0.5</v>
      </c>
      <c r="M90" s="68">
        <v>9.4E-2</v>
      </c>
      <c r="N90" s="50"/>
      <c r="O90" s="28"/>
      <c r="P90" s="28"/>
      <c r="Q90" s="28"/>
      <c r="Y90" s="28"/>
      <c r="Z90" s="28"/>
      <c r="AA90" s="28"/>
      <c r="AB90" s="28"/>
      <c r="AC90" s="28"/>
      <c r="AD90" s="28"/>
      <c r="AE90" s="28"/>
      <c r="AF90" s="28"/>
      <c r="AG90" s="28"/>
      <c r="AH90" s="28"/>
      <c r="AI90" s="28"/>
    </row>
    <row r="91" spans="3:35" x14ac:dyDescent="0.35">
      <c r="C91" s="54">
        <v>80</v>
      </c>
      <c r="D91" s="56">
        <v>1</v>
      </c>
      <c r="E91" s="56">
        <v>14500</v>
      </c>
      <c r="F91" s="69">
        <v>1.73</v>
      </c>
      <c r="G91" s="56">
        <v>1500</v>
      </c>
      <c r="H91" s="57">
        <v>0.61499999999999999</v>
      </c>
      <c r="I91" s="57">
        <v>0.74099999999999999</v>
      </c>
      <c r="J91" s="57">
        <v>0.312</v>
      </c>
      <c r="K91" s="57">
        <v>0.625</v>
      </c>
      <c r="L91" s="57">
        <f>5/8</f>
        <v>0.625</v>
      </c>
      <c r="M91" s="58">
        <v>0.125</v>
      </c>
      <c r="N91" s="50"/>
      <c r="O91" s="28"/>
      <c r="P91" s="28"/>
      <c r="Q91" s="28"/>
      <c r="R91" s="28"/>
      <c r="S91" s="28"/>
      <c r="T91" s="28"/>
      <c r="U91" s="28"/>
      <c r="V91" s="28"/>
      <c r="W91" s="28"/>
      <c r="X91" s="28"/>
      <c r="Y91" s="28"/>
      <c r="Z91" s="28"/>
      <c r="AA91" s="28"/>
      <c r="AB91" s="28"/>
      <c r="AC91" s="28"/>
      <c r="AD91" s="28"/>
      <c r="AE91" s="28"/>
      <c r="AF91" s="28"/>
      <c r="AG91" s="28"/>
      <c r="AH91" s="28"/>
      <c r="AI91" s="28"/>
    </row>
    <row r="92" spans="3:35" x14ac:dyDescent="0.35">
      <c r="C92" s="59">
        <v>100</v>
      </c>
      <c r="D92" s="73">
        <v>1.25</v>
      </c>
      <c r="E92" s="61">
        <v>24000</v>
      </c>
      <c r="F92" s="71">
        <v>2.5</v>
      </c>
      <c r="G92" s="61">
        <v>1300</v>
      </c>
      <c r="H92" s="62">
        <v>0.754</v>
      </c>
      <c r="I92" s="62">
        <v>0.88200000000000001</v>
      </c>
      <c r="J92" s="62">
        <v>0.375</v>
      </c>
      <c r="K92" s="62">
        <v>0.75</v>
      </c>
      <c r="L92" s="62">
        <v>0.75</v>
      </c>
      <c r="M92" s="63">
        <v>0.156</v>
      </c>
      <c r="N92" s="50"/>
      <c r="O92" s="28"/>
      <c r="P92" s="28"/>
      <c r="Q92" s="28"/>
      <c r="R92" s="28"/>
      <c r="S92" s="28"/>
      <c r="T92" s="28"/>
      <c r="U92" s="28"/>
      <c r="V92" s="28"/>
      <c r="W92" s="28"/>
      <c r="X92" s="28"/>
      <c r="Y92" s="28"/>
      <c r="Z92" s="28"/>
      <c r="AA92" s="28"/>
      <c r="AB92" s="28"/>
      <c r="AC92" s="28"/>
      <c r="AD92" s="28"/>
      <c r="AE92" s="28"/>
      <c r="AF92" s="28"/>
      <c r="AG92" s="28"/>
      <c r="AH92" s="28"/>
      <c r="AI92" s="28"/>
    </row>
    <row r="93" spans="3:35" ht="16" thickBot="1" x14ac:dyDescent="0.4">
      <c r="C93" s="64">
        <v>120</v>
      </c>
      <c r="D93" s="74">
        <v>1.5</v>
      </c>
      <c r="E93" s="66">
        <v>34000</v>
      </c>
      <c r="F93" s="72">
        <v>3.69</v>
      </c>
      <c r="G93" s="66">
        <v>1200</v>
      </c>
      <c r="H93" s="67">
        <v>0.94</v>
      </c>
      <c r="I93" s="67">
        <v>1.1160000000000001</v>
      </c>
      <c r="J93" s="67">
        <v>0.4375</v>
      </c>
      <c r="K93" s="67">
        <f>7/8</f>
        <v>0.875</v>
      </c>
      <c r="L93" s="67">
        <v>1</v>
      </c>
      <c r="M93" s="68">
        <v>0.187</v>
      </c>
      <c r="N93" s="50"/>
      <c r="O93" s="28"/>
      <c r="P93" s="28"/>
      <c r="Q93" s="28"/>
      <c r="R93" s="28"/>
      <c r="S93" s="28"/>
      <c r="T93" s="28"/>
      <c r="U93" s="28"/>
      <c r="V93" s="28"/>
      <c r="W93" s="28"/>
      <c r="X93" s="28"/>
      <c r="Y93" s="28"/>
      <c r="Z93" s="28"/>
      <c r="AA93" s="28"/>
      <c r="AB93" s="28"/>
      <c r="AC93" s="28"/>
      <c r="AD93" s="28"/>
      <c r="AE93" s="28"/>
      <c r="AF93" s="28"/>
      <c r="AG93" s="28"/>
      <c r="AH93" s="28"/>
      <c r="AI93" s="28"/>
    </row>
    <row r="94" spans="3:35" x14ac:dyDescent="0.35">
      <c r="C94" s="54">
        <v>140</v>
      </c>
      <c r="D94" s="75">
        <v>1.75</v>
      </c>
      <c r="E94" s="56">
        <v>46000</v>
      </c>
      <c r="F94" s="69">
        <v>5</v>
      </c>
      <c r="G94" s="56">
        <v>1100</v>
      </c>
      <c r="H94" s="57">
        <v>1.022</v>
      </c>
      <c r="I94" s="57">
        <v>1.21</v>
      </c>
      <c r="J94" s="57">
        <v>0.5</v>
      </c>
      <c r="K94" s="57">
        <v>1</v>
      </c>
      <c r="L94" s="57">
        <v>1</v>
      </c>
      <c r="M94" s="58">
        <v>0.219</v>
      </c>
      <c r="N94" s="50"/>
      <c r="O94" s="28"/>
      <c r="P94" s="28"/>
      <c r="Q94" s="28"/>
      <c r="R94" s="28"/>
      <c r="S94" s="28"/>
      <c r="T94" s="28"/>
      <c r="U94" s="28"/>
      <c r="V94" s="28"/>
      <c r="W94" s="28"/>
      <c r="X94" s="28"/>
      <c r="Y94" s="28"/>
      <c r="Z94" s="28"/>
      <c r="AA94" s="28"/>
      <c r="AB94" s="28"/>
      <c r="AC94" s="28"/>
      <c r="AD94" s="28"/>
      <c r="AE94" s="28"/>
      <c r="AF94" s="28"/>
      <c r="AG94" s="28"/>
      <c r="AH94" s="28"/>
      <c r="AI94" s="28"/>
    </row>
    <row r="95" spans="3:35" x14ac:dyDescent="0.35">
      <c r="C95" s="59">
        <v>160</v>
      </c>
      <c r="D95" s="61">
        <v>2</v>
      </c>
      <c r="E95" s="61">
        <v>58000</v>
      </c>
      <c r="F95" s="71">
        <v>6.5</v>
      </c>
      <c r="G95" s="61">
        <v>1000</v>
      </c>
      <c r="H95" s="62">
        <v>1.228</v>
      </c>
      <c r="I95" s="62">
        <v>1.383</v>
      </c>
      <c r="J95" s="62">
        <v>0.56200000000000006</v>
      </c>
      <c r="K95" s="62">
        <v>1.25</v>
      </c>
      <c r="L95" s="62">
        <v>1.25</v>
      </c>
      <c r="M95" s="63">
        <v>0.25</v>
      </c>
      <c r="N95" s="50"/>
      <c r="O95" s="28"/>
      <c r="P95" s="28"/>
      <c r="Q95" s="28"/>
      <c r="R95" s="28"/>
      <c r="S95" s="28"/>
      <c r="T95" s="28"/>
      <c r="U95" s="28"/>
      <c r="V95" s="28"/>
      <c r="W95" s="28"/>
      <c r="X95" s="28"/>
      <c r="Y95" s="28"/>
      <c r="Z95" s="28"/>
      <c r="AA95" s="28"/>
      <c r="AB95" s="28"/>
      <c r="AC95" s="28"/>
      <c r="AD95" s="28"/>
      <c r="AE95" s="28"/>
      <c r="AF95" s="28"/>
      <c r="AG95" s="28"/>
      <c r="AH95" s="28"/>
      <c r="AI95" s="28"/>
    </row>
    <row r="96" spans="3:35" ht="16" thickBot="1" x14ac:dyDescent="0.4">
      <c r="C96" s="64">
        <v>180</v>
      </c>
      <c r="D96" s="74">
        <v>2.25</v>
      </c>
      <c r="E96" s="66">
        <v>76000</v>
      </c>
      <c r="F96" s="72">
        <v>9.06</v>
      </c>
      <c r="G96" s="66">
        <v>950</v>
      </c>
      <c r="H96" s="67">
        <v>1.3620000000000001</v>
      </c>
      <c r="I96" s="67">
        <v>1.718</v>
      </c>
      <c r="J96" s="67">
        <v>0.68700000000000006</v>
      </c>
      <c r="K96" s="67">
        <v>1.4059999999999999</v>
      </c>
      <c r="L96" s="67">
        <f>1+13/32</f>
        <v>1.40625</v>
      </c>
      <c r="M96" s="68">
        <v>0.28100000000000003</v>
      </c>
      <c r="N96" s="39"/>
      <c r="O96" s="28"/>
      <c r="P96" s="28"/>
      <c r="Q96" s="28"/>
      <c r="R96" s="28"/>
      <c r="S96" s="28"/>
      <c r="T96" s="28"/>
      <c r="U96" s="28"/>
      <c r="V96" s="28"/>
      <c r="W96" s="28"/>
      <c r="X96" s="28"/>
      <c r="Y96" s="28"/>
      <c r="Z96" s="28"/>
      <c r="AA96" s="28"/>
      <c r="AB96" s="28"/>
      <c r="AC96" s="28"/>
      <c r="AD96" s="28"/>
      <c r="AE96" s="28"/>
      <c r="AF96" s="28"/>
      <c r="AG96" s="28"/>
      <c r="AH96" s="28"/>
      <c r="AI96" s="28"/>
    </row>
    <row r="97" spans="2:35" ht="16" thickBot="1" x14ac:dyDescent="0.4">
      <c r="C97" s="76">
        <v>200</v>
      </c>
      <c r="D97" s="77">
        <v>2.5</v>
      </c>
      <c r="E97" s="78">
        <v>95000</v>
      </c>
      <c r="F97" s="78">
        <v>10.65</v>
      </c>
      <c r="G97" s="78">
        <v>900</v>
      </c>
      <c r="H97" s="79">
        <v>1.546</v>
      </c>
      <c r="I97" s="79">
        <v>1.827</v>
      </c>
      <c r="J97" s="79">
        <v>0.78100000000000003</v>
      </c>
      <c r="K97" s="79">
        <f>1+9/16</f>
        <v>1.5625</v>
      </c>
      <c r="L97" s="79">
        <v>1.5</v>
      </c>
      <c r="M97" s="80">
        <v>0.312</v>
      </c>
      <c r="N97" s="28"/>
      <c r="O97" s="28"/>
      <c r="P97" s="28"/>
      <c r="Q97" s="28"/>
      <c r="R97" s="28"/>
      <c r="S97" s="28"/>
      <c r="T97" s="28"/>
      <c r="U97" s="28"/>
      <c r="V97" s="28"/>
      <c r="W97" s="28"/>
      <c r="X97" s="28"/>
      <c r="Y97" s="28"/>
      <c r="Z97" s="28"/>
      <c r="AA97" s="28"/>
      <c r="AB97" s="28"/>
      <c r="AC97" s="28"/>
      <c r="AD97" s="28"/>
      <c r="AE97" s="28"/>
      <c r="AF97" s="28"/>
      <c r="AG97" s="28"/>
      <c r="AH97" s="28"/>
      <c r="AI97" s="28"/>
    </row>
    <row r="98" spans="2:35" x14ac:dyDescent="0.35">
      <c r="N98" s="28"/>
      <c r="O98" s="28"/>
      <c r="P98" s="28"/>
      <c r="Q98" s="28"/>
      <c r="R98" s="28"/>
      <c r="S98" s="28"/>
      <c r="T98" s="28"/>
      <c r="U98" s="28"/>
      <c r="V98" s="28"/>
      <c r="W98" s="28"/>
      <c r="X98" s="28"/>
      <c r="Y98" s="28"/>
      <c r="Z98" s="28"/>
      <c r="AA98" s="28"/>
      <c r="AB98" s="28"/>
      <c r="AC98" s="28"/>
      <c r="AD98" s="28"/>
      <c r="AE98" s="28"/>
      <c r="AF98" s="28"/>
      <c r="AG98" s="28"/>
      <c r="AH98" s="28"/>
      <c r="AI98" s="28"/>
    </row>
    <row r="99" spans="2:35" ht="18" x14ac:dyDescent="0.4">
      <c r="B99" s="30" t="s">
        <v>83</v>
      </c>
      <c r="N99" s="28"/>
      <c r="O99" s="28"/>
      <c r="P99" s="28"/>
      <c r="Q99" s="28"/>
      <c r="R99" s="28"/>
      <c r="S99" s="28"/>
      <c r="T99" s="28"/>
      <c r="U99" s="28"/>
      <c r="V99" s="28"/>
      <c r="W99" s="28"/>
      <c r="X99" s="28"/>
      <c r="Y99" s="28"/>
      <c r="Z99" s="28"/>
      <c r="AA99" s="28"/>
      <c r="AB99" s="28"/>
      <c r="AC99" s="28"/>
      <c r="AD99" s="28"/>
      <c r="AE99" s="28"/>
      <c r="AF99" s="28"/>
      <c r="AG99" s="28"/>
      <c r="AH99" s="28"/>
      <c r="AI99" s="28"/>
    </row>
    <row r="100" spans="2:35" x14ac:dyDescent="0.35">
      <c r="N100" s="28"/>
      <c r="O100" s="28"/>
      <c r="P100" s="28"/>
      <c r="Q100" s="28"/>
      <c r="R100" s="28"/>
      <c r="S100" s="28"/>
      <c r="T100" s="28"/>
      <c r="U100" s="28"/>
      <c r="V100" s="28"/>
      <c r="W100" s="28"/>
      <c r="X100" s="28"/>
      <c r="Y100" s="28"/>
      <c r="Z100" s="28"/>
      <c r="AA100" s="28"/>
      <c r="AB100" s="28"/>
      <c r="AC100" s="28"/>
      <c r="AD100" s="28"/>
      <c r="AE100" s="28"/>
      <c r="AF100" s="28"/>
      <c r="AG100" s="28"/>
      <c r="AH100" s="28"/>
      <c r="AI100" s="28"/>
    </row>
    <row r="101" spans="2:35" ht="18.5" thickBot="1" x14ac:dyDescent="0.45">
      <c r="C101" s="124" t="s">
        <v>195</v>
      </c>
      <c r="H101" s="40"/>
      <c r="I101" s="41" t="s">
        <v>1</v>
      </c>
      <c r="K101" s="17" t="s">
        <v>80</v>
      </c>
      <c r="N101" s="28"/>
      <c r="O101" s="28"/>
      <c r="P101" s="28"/>
      <c r="Q101" s="28"/>
      <c r="R101" s="28"/>
      <c r="S101" s="28"/>
      <c r="T101" s="28"/>
      <c r="U101" s="28"/>
      <c r="V101" s="28"/>
      <c r="W101" s="28"/>
      <c r="X101" s="28"/>
      <c r="Y101" s="28"/>
      <c r="Z101" s="28"/>
      <c r="AA101" s="28"/>
      <c r="AB101" s="28"/>
      <c r="AC101" s="28"/>
      <c r="AD101" s="28"/>
      <c r="AE101" s="28"/>
      <c r="AF101" s="28"/>
      <c r="AG101" s="28"/>
      <c r="AH101" s="28"/>
      <c r="AI101" s="28"/>
    </row>
    <row r="102" spans="2:35" ht="16" thickBot="1" x14ac:dyDescent="0.4">
      <c r="H102" s="40" t="s">
        <v>28</v>
      </c>
      <c r="I102" s="42">
        <v>14</v>
      </c>
      <c r="J102" s="81" t="s">
        <v>41</v>
      </c>
      <c r="K102" s="82"/>
      <c r="L102" s="83" t="s">
        <v>15</v>
      </c>
      <c r="M102" s="84" t="s">
        <v>77</v>
      </c>
      <c r="N102" s="28"/>
      <c r="O102" s="28"/>
      <c r="P102" s="28"/>
      <c r="Q102" s="28"/>
      <c r="R102" s="28"/>
      <c r="S102" s="28"/>
      <c r="T102" s="28"/>
      <c r="U102" s="28"/>
      <c r="V102" s="28"/>
      <c r="W102" s="28"/>
      <c r="X102" s="28"/>
      <c r="Y102" s="28"/>
      <c r="Z102" s="28"/>
      <c r="AA102" s="28"/>
      <c r="AB102" s="28"/>
      <c r="AC102" s="28"/>
      <c r="AD102" s="28"/>
      <c r="AE102" s="28"/>
      <c r="AF102" s="28"/>
      <c r="AG102" s="28"/>
      <c r="AH102" s="28"/>
      <c r="AI102" s="28"/>
    </row>
    <row r="103" spans="2:35" ht="16" thickBot="1" x14ac:dyDescent="0.4">
      <c r="H103" s="40" t="s">
        <v>27</v>
      </c>
      <c r="I103" s="43">
        <v>700</v>
      </c>
      <c r="J103" s="26" t="s">
        <v>3</v>
      </c>
      <c r="K103" s="82"/>
      <c r="L103" s="85" t="s">
        <v>78</v>
      </c>
      <c r="M103" s="86">
        <v>17</v>
      </c>
      <c r="N103" s="28"/>
      <c r="O103" s="28"/>
      <c r="P103" s="28"/>
      <c r="Q103" s="28"/>
      <c r="R103" s="28"/>
      <c r="S103" s="28"/>
      <c r="T103" s="28"/>
      <c r="U103" s="28"/>
      <c r="V103" s="28"/>
      <c r="W103" s="28"/>
      <c r="X103" s="28"/>
      <c r="Y103" s="28"/>
      <c r="Z103" s="28"/>
      <c r="AA103" s="28"/>
      <c r="AB103" s="28"/>
      <c r="AC103" s="28"/>
      <c r="AD103" s="28"/>
      <c r="AE103" s="28"/>
      <c r="AF103" s="28"/>
      <c r="AG103" s="28"/>
      <c r="AH103" s="28"/>
      <c r="AI103" s="28"/>
    </row>
    <row r="104" spans="2:35" ht="16" thickBot="1" x14ac:dyDescent="0.4">
      <c r="H104" s="40" t="s">
        <v>4</v>
      </c>
      <c r="I104" s="87">
        <v>0.75</v>
      </c>
      <c r="J104" s="26" t="s">
        <v>37</v>
      </c>
      <c r="K104" s="82"/>
      <c r="L104" s="88">
        <v>41</v>
      </c>
      <c r="M104" s="89">
        <v>3.4</v>
      </c>
      <c r="N104" s="28"/>
      <c r="O104" s="28"/>
      <c r="P104" s="28"/>
      <c r="Q104" s="28"/>
      <c r="R104" s="28"/>
      <c r="S104" s="28"/>
      <c r="T104" s="28"/>
      <c r="U104" s="28"/>
      <c r="V104" s="28"/>
      <c r="W104" s="28"/>
      <c r="X104" s="28"/>
      <c r="Y104" s="28"/>
      <c r="Z104" s="28"/>
      <c r="AA104" s="28"/>
      <c r="AB104" s="28"/>
      <c r="AC104" s="28"/>
      <c r="AD104" s="28"/>
      <c r="AE104" s="28"/>
      <c r="AF104" s="28"/>
      <c r="AG104" s="28"/>
      <c r="AH104" s="28"/>
      <c r="AI104" s="28"/>
    </row>
    <row r="105" spans="2:35" ht="16" thickBot="1" x14ac:dyDescent="0.4">
      <c r="H105" s="40" t="s">
        <v>5</v>
      </c>
      <c r="I105" s="44">
        <v>17</v>
      </c>
      <c r="J105" s="26" t="s">
        <v>41</v>
      </c>
      <c r="K105" s="82"/>
      <c r="L105" s="85" t="s">
        <v>79</v>
      </c>
      <c r="M105" s="89">
        <v>29</v>
      </c>
      <c r="N105" s="28"/>
      <c r="O105" s="28"/>
      <c r="P105" s="28"/>
      <c r="Q105" s="28"/>
      <c r="R105" s="28"/>
      <c r="S105" s="28"/>
      <c r="T105" s="28"/>
      <c r="U105" s="28"/>
      <c r="V105" s="28"/>
      <c r="W105" s="28"/>
      <c r="X105" s="28"/>
      <c r="Y105" s="28"/>
      <c r="Z105" s="28"/>
      <c r="AA105" s="28"/>
      <c r="AB105" s="28"/>
      <c r="AC105" s="28"/>
      <c r="AD105" s="28"/>
      <c r="AE105" s="28"/>
      <c r="AF105" s="28"/>
      <c r="AG105" s="28"/>
      <c r="AH105" s="28"/>
      <c r="AI105" s="28"/>
    </row>
    <row r="106" spans="2:35" x14ac:dyDescent="0.35">
      <c r="H106" s="40"/>
      <c r="I106" s="41" t="s">
        <v>2</v>
      </c>
      <c r="N106" s="28"/>
      <c r="O106" s="28"/>
      <c r="P106" s="28"/>
      <c r="Q106" s="28"/>
      <c r="R106" s="28"/>
      <c r="S106" s="28"/>
      <c r="T106" s="28"/>
      <c r="U106" s="28"/>
      <c r="V106" s="28"/>
      <c r="W106" s="28"/>
      <c r="X106" s="28"/>
      <c r="Y106" s="28"/>
      <c r="Z106" s="28"/>
      <c r="AA106" s="28"/>
      <c r="AB106" s="28"/>
      <c r="AC106" s="28"/>
      <c r="AD106" s="28"/>
      <c r="AE106" s="28"/>
      <c r="AF106" s="28"/>
      <c r="AG106" s="28"/>
      <c r="AH106" s="28"/>
      <c r="AI106" s="28"/>
    </row>
    <row r="107" spans="2:35" x14ac:dyDescent="0.35">
      <c r="H107" s="46" t="s">
        <v>7</v>
      </c>
      <c r="I107" s="16"/>
      <c r="N107" s="28"/>
      <c r="O107" s="28"/>
      <c r="P107" s="28"/>
      <c r="Q107" s="28"/>
      <c r="R107" s="28"/>
      <c r="S107" s="28"/>
      <c r="T107" s="28"/>
      <c r="U107" s="28"/>
      <c r="V107" s="28"/>
      <c r="W107" s="28"/>
      <c r="X107" s="28"/>
      <c r="Y107" s="28"/>
      <c r="Z107" s="28"/>
      <c r="AA107" s="28"/>
      <c r="AB107" s="28"/>
      <c r="AC107" s="28"/>
      <c r="AD107" s="28"/>
      <c r="AE107" s="28"/>
      <c r="AF107" s="28"/>
      <c r="AG107" s="28"/>
      <c r="AH107" s="28"/>
      <c r="AI107" s="28"/>
    </row>
    <row r="108" spans="2:35" x14ac:dyDescent="0.35">
      <c r="H108" s="46" t="s">
        <v>0</v>
      </c>
      <c r="I108" s="16" t="s">
        <v>196</v>
      </c>
      <c r="N108" s="28"/>
      <c r="O108" s="28"/>
      <c r="P108" s="28"/>
      <c r="Q108" s="28"/>
      <c r="R108" s="28"/>
      <c r="S108" s="28"/>
      <c r="T108" s="28"/>
      <c r="U108" s="28"/>
      <c r="V108" s="28"/>
      <c r="W108" s="28"/>
      <c r="X108" s="28"/>
      <c r="Y108" s="28"/>
      <c r="Z108" s="28"/>
      <c r="AA108" s="28"/>
      <c r="AB108" s="28"/>
      <c r="AC108" s="28"/>
      <c r="AD108" s="28"/>
      <c r="AE108" s="28"/>
      <c r="AF108" s="28"/>
      <c r="AG108" s="28"/>
      <c r="AH108" s="28"/>
      <c r="AI108" s="28"/>
    </row>
    <row r="109" spans="2:35" x14ac:dyDescent="0.35">
      <c r="H109" s="47" t="s">
        <v>9</v>
      </c>
      <c r="I109" s="90">
        <f>1.35*0.004 * I102^1.08 * I103^0.9 *I104^( 3 - (0.07*I104))</f>
        <v>14.539294993642942</v>
      </c>
      <c r="J109" s="17" t="s">
        <v>6</v>
      </c>
      <c r="N109" s="28"/>
      <c r="O109" s="28"/>
      <c r="P109" s="28"/>
      <c r="Q109" s="28"/>
      <c r="R109" s="28"/>
      <c r="S109" s="28"/>
      <c r="T109" s="28"/>
      <c r="U109" s="28"/>
      <c r="V109" s="28"/>
      <c r="W109" s="28"/>
      <c r="X109" s="28"/>
      <c r="Y109" s="28"/>
      <c r="Z109" s="28"/>
      <c r="AA109" s="28"/>
      <c r="AB109" s="28"/>
      <c r="AC109" s="28"/>
      <c r="AD109" s="28"/>
      <c r="AE109" s="28"/>
      <c r="AF109" s="28"/>
      <c r="AG109" s="28"/>
      <c r="AH109" s="28"/>
      <c r="AI109" s="28"/>
    </row>
    <row r="110" spans="2:35" x14ac:dyDescent="0.35">
      <c r="H110" s="46" t="s">
        <v>8</v>
      </c>
      <c r="I110" s="16"/>
      <c r="N110" s="28"/>
      <c r="O110" s="28"/>
      <c r="P110" s="28"/>
      <c r="Q110" s="28"/>
      <c r="R110" s="28"/>
      <c r="S110" s="28"/>
      <c r="T110" s="28"/>
      <c r="U110" s="28"/>
      <c r="V110" s="28"/>
      <c r="W110" s="28"/>
      <c r="X110" s="28"/>
      <c r="Y110" s="28"/>
      <c r="Z110" s="28"/>
      <c r="AA110" s="28"/>
      <c r="AB110" s="28"/>
      <c r="AC110" s="28"/>
      <c r="AD110" s="28"/>
      <c r="AE110" s="28"/>
      <c r="AF110" s="28"/>
      <c r="AG110" s="28"/>
      <c r="AH110" s="28"/>
      <c r="AI110" s="28"/>
    </row>
    <row r="111" spans="2:35" x14ac:dyDescent="0.35">
      <c r="H111" s="46" t="s">
        <v>0</v>
      </c>
      <c r="I111" s="16" t="s">
        <v>30</v>
      </c>
      <c r="N111" s="28"/>
      <c r="O111" s="28"/>
      <c r="P111" s="28"/>
      <c r="Q111" s="28"/>
      <c r="R111" s="28"/>
      <c r="S111" s="28"/>
      <c r="T111" s="28"/>
      <c r="U111" s="28"/>
      <c r="V111" s="28"/>
      <c r="W111" s="28"/>
      <c r="X111" s="28"/>
      <c r="Y111" s="28"/>
      <c r="Z111" s="28"/>
      <c r="AA111" s="28"/>
      <c r="AB111" s="28"/>
      <c r="AC111" s="28"/>
      <c r="AD111" s="28"/>
      <c r="AE111" s="28"/>
      <c r="AF111" s="28"/>
      <c r="AG111" s="28"/>
      <c r="AH111" s="28"/>
      <c r="AI111" s="28"/>
    </row>
    <row r="112" spans="2:35" x14ac:dyDescent="0.35">
      <c r="H112" s="47" t="s">
        <v>9</v>
      </c>
      <c r="I112" s="90">
        <f>I105 *I104^ 0.8 * ( ( 100* I102 ) / I103 )^1.5</f>
        <v>38.198202400803922</v>
      </c>
      <c r="J112" s="17" t="s">
        <v>6</v>
      </c>
      <c r="N112" s="28"/>
      <c r="O112" s="28"/>
      <c r="P112" s="28"/>
      <c r="Q112" s="28"/>
      <c r="R112" s="28"/>
      <c r="S112" s="28"/>
      <c r="T112" s="28"/>
      <c r="U112" s="28"/>
      <c r="V112" s="28"/>
      <c r="W112" s="28"/>
      <c r="X112" s="28"/>
      <c r="Y112" s="28"/>
      <c r="Z112" s="28"/>
      <c r="AA112" s="28"/>
      <c r="AB112" s="28"/>
      <c r="AC112" s="28"/>
      <c r="AD112" s="28"/>
      <c r="AE112" s="28"/>
      <c r="AF112" s="28"/>
      <c r="AG112" s="28"/>
      <c r="AH112" s="28"/>
      <c r="AI112" s="28"/>
    </row>
    <row r="113" spans="13:35" ht="16" thickBot="1" x14ac:dyDescent="0.4">
      <c r="N113" s="28"/>
      <c r="O113" s="28"/>
      <c r="P113" s="28"/>
      <c r="Q113" s="28"/>
      <c r="R113" s="28"/>
      <c r="S113" s="28"/>
      <c r="T113" s="28"/>
      <c r="U113" s="28"/>
      <c r="V113" s="28"/>
      <c r="W113" s="28"/>
      <c r="X113" s="28"/>
      <c r="Y113" s="28"/>
      <c r="Z113" s="28"/>
      <c r="AA113" s="28"/>
      <c r="AB113" s="28"/>
      <c r="AC113" s="28"/>
      <c r="AD113" s="28"/>
      <c r="AE113" s="28"/>
      <c r="AF113" s="28"/>
      <c r="AG113" s="28"/>
      <c r="AH113" s="28"/>
      <c r="AI113" s="28"/>
    </row>
    <row r="114" spans="13:35" x14ac:dyDescent="0.35">
      <c r="M114" s="91"/>
      <c r="N114" s="92"/>
      <c r="O114" s="18" t="s">
        <v>60</v>
      </c>
      <c r="P114" s="93" t="s">
        <v>64</v>
      </c>
      <c r="Q114" s="127" t="s">
        <v>67</v>
      </c>
      <c r="R114" s="28"/>
      <c r="S114" s="28"/>
      <c r="T114" s="28"/>
      <c r="U114" s="28"/>
      <c r="V114" s="28"/>
      <c r="W114" s="28"/>
      <c r="X114" s="28"/>
      <c r="Y114" s="28"/>
      <c r="Z114" s="28"/>
      <c r="AA114" s="28"/>
      <c r="AB114" s="28"/>
      <c r="AC114" s="28"/>
      <c r="AD114" s="28"/>
      <c r="AE114" s="28"/>
      <c r="AF114" s="28"/>
      <c r="AG114" s="28"/>
      <c r="AH114" s="28"/>
      <c r="AI114" s="28"/>
    </row>
    <row r="115" spans="13:35" ht="16" thickBot="1" x14ac:dyDescent="0.4">
      <c r="M115" s="94"/>
      <c r="N115" s="95"/>
      <c r="O115" s="96"/>
      <c r="P115" s="97" t="s">
        <v>65</v>
      </c>
      <c r="Q115" s="128" t="s">
        <v>66</v>
      </c>
      <c r="R115" s="28"/>
      <c r="S115" s="28"/>
      <c r="T115" s="28"/>
      <c r="U115" s="28"/>
      <c r="V115" s="28"/>
      <c r="W115" s="28"/>
      <c r="X115" s="28"/>
      <c r="Y115" s="28"/>
      <c r="Z115" s="28"/>
      <c r="AA115" s="28"/>
      <c r="AB115" s="28"/>
      <c r="AC115" s="28"/>
      <c r="AD115" s="28"/>
      <c r="AE115" s="28"/>
      <c r="AF115" s="28"/>
      <c r="AG115" s="28"/>
      <c r="AH115" s="28"/>
      <c r="AI115" s="28"/>
    </row>
    <row r="116" spans="13:35" ht="16" thickBot="1" x14ac:dyDescent="0.4">
      <c r="M116" s="91"/>
      <c r="N116" s="92"/>
      <c r="O116" s="99" t="s">
        <v>61</v>
      </c>
      <c r="P116" s="93">
        <v>1</v>
      </c>
      <c r="Q116" s="129">
        <v>1.2</v>
      </c>
      <c r="R116" s="28"/>
      <c r="S116" s="28"/>
      <c r="T116" s="28"/>
      <c r="U116" s="28"/>
      <c r="V116" s="28"/>
      <c r="W116" s="28"/>
      <c r="X116" s="28"/>
      <c r="Y116" s="28"/>
      <c r="Z116" s="28"/>
      <c r="AA116" s="28"/>
      <c r="AB116" s="28"/>
      <c r="AC116" s="28"/>
      <c r="AD116" s="28"/>
      <c r="AE116" s="28"/>
      <c r="AF116" s="28"/>
      <c r="AG116" s="28"/>
      <c r="AH116" s="28"/>
      <c r="AI116" s="28"/>
    </row>
    <row r="117" spans="13:35" ht="16" thickBot="1" x14ac:dyDescent="0.4">
      <c r="M117" s="82"/>
      <c r="N117" s="88"/>
      <c r="O117" s="83" t="s">
        <v>62</v>
      </c>
      <c r="P117" s="84">
        <v>1.3</v>
      </c>
      <c r="Q117" s="130">
        <v>1.4</v>
      </c>
      <c r="R117" s="28"/>
      <c r="S117" s="28"/>
      <c r="T117" s="28"/>
      <c r="U117" s="28"/>
      <c r="V117" s="28"/>
      <c r="W117" s="28"/>
      <c r="X117" s="28"/>
      <c r="Y117" s="28"/>
      <c r="Z117" s="28"/>
      <c r="AA117" s="28"/>
      <c r="AB117" s="28"/>
      <c r="AC117" s="28"/>
      <c r="AD117" s="28"/>
      <c r="AE117" s="28"/>
      <c r="AF117" s="28"/>
      <c r="AG117" s="28"/>
      <c r="AH117" s="28"/>
      <c r="AI117" s="28"/>
    </row>
    <row r="118" spans="13:35" ht="16" thickBot="1" x14ac:dyDescent="0.4">
      <c r="M118" s="94"/>
      <c r="N118" s="95"/>
      <c r="O118" s="102" t="s">
        <v>63</v>
      </c>
      <c r="P118" s="98">
        <v>1.5</v>
      </c>
      <c r="Q118" s="131">
        <v>1.7</v>
      </c>
      <c r="R118" s="28"/>
      <c r="S118" s="28"/>
      <c r="T118" s="28"/>
      <c r="U118" s="28"/>
      <c r="V118" s="28"/>
      <c r="W118" s="28"/>
      <c r="X118" s="28"/>
      <c r="Y118" s="28"/>
      <c r="Z118" s="28"/>
      <c r="AA118" s="28"/>
      <c r="AB118" s="28"/>
      <c r="AC118" s="28"/>
      <c r="AD118" s="28"/>
      <c r="AE118" s="28"/>
      <c r="AF118" s="28"/>
      <c r="AG118" s="28"/>
      <c r="AH118" s="28"/>
      <c r="AI118" s="28"/>
    </row>
    <row r="119" spans="13:35" x14ac:dyDescent="0.35">
      <c r="N119" s="28"/>
      <c r="O119" s="20"/>
      <c r="P119" s="28"/>
      <c r="Q119" s="28"/>
      <c r="R119" s="28"/>
      <c r="S119" s="28"/>
      <c r="T119" s="28"/>
      <c r="U119" s="28"/>
      <c r="V119" s="28"/>
      <c r="W119" s="28"/>
      <c r="X119" s="28"/>
      <c r="Y119" s="28"/>
      <c r="Z119" s="28"/>
      <c r="AA119" s="28"/>
      <c r="AB119" s="28"/>
      <c r="AC119" s="28"/>
      <c r="AD119" s="28"/>
      <c r="AE119" s="28"/>
      <c r="AF119" s="28"/>
      <c r="AG119" s="28"/>
      <c r="AH119" s="28"/>
      <c r="AI119" s="28"/>
    </row>
    <row r="120" spans="13:35" x14ac:dyDescent="0.35">
      <c r="N120" s="28"/>
      <c r="O120" s="28"/>
      <c r="P120" s="28"/>
      <c r="Q120" s="28"/>
      <c r="R120" s="28"/>
      <c r="S120" s="28"/>
      <c r="T120" s="28"/>
      <c r="U120" s="28"/>
      <c r="V120" s="28"/>
      <c r="W120" s="28"/>
      <c r="X120" s="28"/>
      <c r="Y120" s="28"/>
      <c r="Z120" s="28"/>
      <c r="AA120" s="28"/>
      <c r="AB120" s="28"/>
      <c r="AC120" s="28"/>
      <c r="AD120" s="28"/>
      <c r="AE120" s="28"/>
      <c r="AF120" s="28"/>
      <c r="AG120" s="28"/>
      <c r="AH120" s="28"/>
      <c r="AI120" s="28"/>
    </row>
    <row r="121" spans="13:35" x14ac:dyDescent="0.35">
      <c r="N121" s="28"/>
      <c r="O121" s="28"/>
      <c r="P121" s="28"/>
      <c r="Q121" s="28"/>
      <c r="R121" s="28"/>
      <c r="S121" s="28"/>
      <c r="T121" s="28"/>
      <c r="U121" s="28"/>
      <c r="V121" s="28"/>
      <c r="W121" s="28"/>
      <c r="X121" s="28"/>
      <c r="Y121" s="28"/>
      <c r="Z121" s="28"/>
      <c r="AA121" s="28"/>
      <c r="AB121" s="28"/>
      <c r="AC121" s="28"/>
      <c r="AD121" s="28"/>
      <c r="AE121" s="28"/>
      <c r="AF121" s="28"/>
      <c r="AG121" s="28"/>
      <c r="AH121" s="28"/>
      <c r="AI121" s="28"/>
    </row>
    <row r="122" spans="13:35" x14ac:dyDescent="0.35">
      <c r="N122" s="28"/>
      <c r="O122" s="28"/>
      <c r="P122" s="28"/>
      <c r="Q122" s="28"/>
      <c r="R122" s="28"/>
      <c r="S122" s="28"/>
      <c r="T122" s="28"/>
      <c r="U122" s="28"/>
      <c r="V122" s="28"/>
      <c r="W122" s="28"/>
      <c r="X122" s="28"/>
      <c r="Y122" s="28"/>
      <c r="Z122" s="28"/>
      <c r="AA122" s="28"/>
      <c r="AB122" s="28"/>
      <c r="AC122" s="28"/>
      <c r="AD122" s="28"/>
      <c r="AE122" s="28"/>
      <c r="AF122" s="28"/>
      <c r="AG122" s="28"/>
      <c r="AH122" s="28"/>
      <c r="AI122" s="28"/>
    </row>
    <row r="123" spans="13:35" x14ac:dyDescent="0.35">
      <c r="N123" s="28"/>
      <c r="O123" s="28"/>
      <c r="P123" s="28"/>
      <c r="Q123" s="28"/>
      <c r="R123" s="28"/>
      <c r="S123" s="28"/>
      <c r="T123" s="28"/>
      <c r="U123" s="28"/>
      <c r="V123" s="28"/>
      <c r="W123" s="28"/>
      <c r="X123" s="28"/>
      <c r="Y123" s="28"/>
      <c r="Z123" s="28"/>
      <c r="AA123" s="28"/>
      <c r="AB123" s="28"/>
      <c r="AC123" s="28"/>
      <c r="AD123" s="28"/>
      <c r="AE123" s="28"/>
      <c r="AF123" s="28"/>
      <c r="AG123" s="28"/>
      <c r="AH123" s="28"/>
      <c r="AI123" s="28"/>
    </row>
    <row r="124" spans="13:35" x14ac:dyDescent="0.35">
      <c r="N124" s="28"/>
      <c r="O124" s="28"/>
      <c r="P124" s="28"/>
      <c r="Q124" s="28"/>
      <c r="R124" s="28"/>
      <c r="S124" s="28"/>
      <c r="T124" s="28"/>
      <c r="U124" s="28"/>
      <c r="V124" s="28"/>
      <c r="W124" s="28"/>
      <c r="X124" s="28"/>
      <c r="Y124" s="28"/>
      <c r="Z124" s="28"/>
      <c r="AA124" s="28"/>
      <c r="AB124" s="28"/>
      <c r="AC124" s="28"/>
      <c r="AD124" s="28"/>
      <c r="AE124" s="28"/>
      <c r="AF124" s="28"/>
      <c r="AG124" s="28"/>
      <c r="AH124" s="28"/>
      <c r="AI124" s="28"/>
    </row>
    <row r="125" spans="13:35" x14ac:dyDescent="0.35">
      <c r="N125" s="28"/>
      <c r="O125" s="28"/>
      <c r="P125" s="28"/>
      <c r="Q125" s="28"/>
      <c r="R125" s="28"/>
      <c r="S125" s="28"/>
      <c r="T125" s="28"/>
      <c r="U125" s="28"/>
      <c r="V125" s="28"/>
      <c r="W125" s="28"/>
      <c r="X125" s="28"/>
      <c r="Y125" s="28"/>
      <c r="Z125" s="28"/>
      <c r="AA125" s="28"/>
      <c r="AB125" s="28"/>
      <c r="AC125" s="28"/>
      <c r="AD125" s="28"/>
      <c r="AE125" s="28"/>
      <c r="AF125" s="28"/>
      <c r="AG125" s="28"/>
      <c r="AH125" s="28"/>
      <c r="AI125" s="28"/>
    </row>
    <row r="126" spans="13:35" x14ac:dyDescent="0.35">
      <c r="N126" s="28"/>
      <c r="O126" s="28"/>
      <c r="P126" s="28"/>
      <c r="Q126" s="28"/>
      <c r="R126" s="28"/>
      <c r="S126" s="28"/>
      <c r="T126" s="28"/>
      <c r="U126" s="28"/>
      <c r="V126" s="28"/>
      <c r="W126" s="28"/>
      <c r="X126" s="28"/>
      <c r="Y126" s="28"/>
      <c r="Z126" s="28"/>
      <c r="AA126" s="28"/>
      <c r="AB126" s="28"/>
      <c r="AC126" s="28"/>
      <c r="AD126" s="28"/>
      <c r="AE126" s="28"/>
      <c r="AF126" s="28"/>
      <c r="AG126" s="28"/>
      <c r="AH126" s="28"/>
      <c r="AI126" s="28"/>
    </row>
    <row r="127" spans="13:35" x14ac:dyDescent="0.35">
      <c r="N127" s="28"/>
      <c r="O127" s="28"/>
      <c r="P127" s="28"/>
      <c r="Q127" s="28"/>
      <c r="R127" s="28"/>
      <c r="S127" s="28"/>
      <c r="T127" s="28"/>
      <c r="U127" s="28"/>
      <c r="V127" s="28"/>
      <c r="W127" s="28"/>
      <c r="X127" s="28"/>
      <c r="Y127" s="28"/>
      <c r="Z127" s="28"/>
      <c r="AA127" s="28"/>
      <c r="AB127" s="28"/>
      <c r="AC127" s="28"/>
      <c r="AD127" s="28"/>
      <c r="AE127" s="28"/>
      <c r="AF127" s="28"/>
      <c r="AG127" s="28"/>
      <c r="AH127" s="28"/>
      <c r="AI127" s="28"/>
    </row>
    <row r="128" spans="13:35" x14ac:dyDescent="0.35">
      <c r="N128" s="28"/>
      <c r="O128" s="28"/>
      <c r="P128" s="28"/>
      <c r="Q128" s="28"/>
      <c r="R128" s="28"/>
      <c r="S128" s="28"/>
      <c r="T128" s="28"/>
      <c r="U128" s="28"/>
      <c r="V128" s="28"/>
      <c r="W128" s="28"/>
      <c r="X128" s="28"/>
      <c r="Y128" s="28"/>
      <c r="Z128" s="28"/>
      <c r="AA128" s="28"/>
      <c r="AB128" s="28"/>
      <c r="AC128" s="28"/>
      <c r="AD128" s="28"/>
      <c r="AE128" s="28"/>
      <c r="AF128" s="28"/>
      <c r="AG128" s="28"/>
      <c r="AH128" s="28"/>
      <c r="AI128" s="28"/>
    </row>
    <row r="129" spans="2:35" x14ac:dyDescent="0.35">
      <c r="N129" s="28"/>
      <c r="O129" s="28"/>
      <c r="P129" s="28"/>
      <c r="Q129" s="28"/>
      <c r="R129" s="28"/>
      <c r="S129" s="28"/>
      <c r="T129" s="28"/>
      <c r="U129" s="28"/>
      <c r="V129" s="28"/>
      <c r="W129" s="28"/>
      <c r="X129" s="28"/>
      <c r="Y129" s="28"/>
      <c r="Z129" s="28"/>
      <c r="AA129" s="28"/>
      <c r="AB129" s="28"/>
      <c r="AC129" s="28"/>
      <c r="AD129" s="28"/>
      <c r="AE129" s="28"/>
      <c r="AF129" s="28"/>
      <c r="AG129" s="28"/>
      <c r="AH129" s="28"/>
      <c r="AI129" s="28"/>
    </row>
    <row r="130" spans="2:35" x14ac:dyDescent="0.35">
      <c r="N130" s="28"/>
      <c r="O130" s="28"/>
      <c r="P130" s="28"/>
      <c r="Q130" s="28"/>
      <c r="R130" s="28"/>
      <c r="S130" s="28"/>
      <c r="T130" s="28"/>
      <c r="U130" s="28"/>
      <c r="V130" s="28"/>
      <c r="W130" s="28"/>
      <c r="X130" s="28"/>
      <c r="Y130" s="28"/>
      <c r="Z130" s="28"/>
      <c r="AA130" s="28"/>
      <c r="AB130" s="28"/>
      <c r="AC130" s="28"/>
      <c r="AD130" s="28"/>
      <c r="AE130" s="28"/>
      <c r="AF130" s="28"/>
      <c r="AG130" s="28"/>
      <c r="AH130" s="28"/>
      <c r="AI130" s="28"/>
    </row>
    <row r="131" spans="2:35" x14ac:dyDescent="0.35">
      <c r="N131" s="28"/>
      <c r="O131" s="28"/>
      <c r="P131" s="28"/>
      <c r="Q131" s="28"/>
      <c r="R131" s="28"/>
      <c r="S131" s="28"/>
      <c r="T131" s="28"/>
      <c r="U131" s="28"/>
      <c r="V131" s="28"/>
      <c r="W131" s="28"/>
      <c r="X131" s="28"/>
      <c r="Y131" s="28"/>
      <c r="Z131" s="28"/>
      <c r="AA131" s="28"/>
      <c r="AB131" s="28"/>
      <c r="AC131" s="28"/>
      <c r="AD131" s="28"/>
      <c r="AE131" s="28"/>
      <c r="AF131" s="28"/>
      <c r="AG131" s="28"/>
      <c r="AH131" s="28"/>
      <c r="AI131" s="28"/>
    </row>
    <row r="132" spans="2:35" x14ac:dyDescent="0.35">
      <c r="N132" s="28"/>
      <c r="O132" s="28"/>
      <c r="P132" s="28"/>
      <c r="Q132" s="28"/>
      <c r="R132" s="28"/>
      <c r="S132" s="28"/>
      <c r="T132" s="28"/>
      <c r="U132" s="28"/>
      <c r="V132" s="28"/>
      <c r="W132" s="28"/>
      <c r="X132" s="28"/>
      <c r="Y132" s="28"/>
      <c r="Z132" s="28"/>
      <c r="AA132" s="28"/>
      <c r="AB132" s="28"/>
      <c r="AC132" s="28"/>
      <c r="AD132" s="28"/>
      <c r="AE132" s="28"/>
      <c r="AF132" s="28"/>
      <c r="AG132" s="28"/>
      <c r="AH132" s="28"/>
      <c r="AI132" s="28"/>
    </row>
    <row r="133" spans="2:35" x14ac:dyDescent="0.35">
      <c r="N133" s="28"/>
      <c r="O133" s="28"/>
      <c r="P133" s="28"/>
      <c r="Q133" s="28"/>
      <c r="R133" s="28"/>
      <c r="S133" s="28"/>
      <c r="T133" s="28"/>
      <c r="U133" s="28"/>
      <c r="V133" s="28"/>
      <c r="W133" s="28"/>
      <c r="X133" s="28"/>
      <c r="Y133" s="28"/>
      <c r="Z133" s="28"/>
      <c r="AA133" s="28"/>
      <c r="AB133" s="28"/>
      <c r="AC133" s="28"/>
      <c r="AD133" s="28"/>
      <c r="AE133" s="28"/>
      <c r="AF133" s="28"/>
      <c r="AG133" s="28"/>
      <c r="AH133" s="28"/>
      <c r="AI133" s="28"/>
    </row>
    <row r="134" spans="2:35" x14ac:dyDescent="0.35">
      <c r="N134" s="28"/>
      <c r="O134" s="28"/>
      <c r="P134" s="28"/>
      <c r="Q134" s="28"/>
      <c r="R134" s="28"/>
      <c r="S134" s="28"/>
      <c r="T134" s="28"/>
      <c r="U134" s="28"/>
      <c r="V134" s="28"/>
      <c r="W134" s="28"/>
      <c r="X134" s="28"/>
      <c r="Y134" s="28"/>
      <c r="Z134" s="28"/>
      <c r="AA134" s="28"/>
      <c r="AB134" s="28"/>
      <c r="AC134" s="28"/>
      <c r="AD134" s="28"/>
      <c r="AE134" s="28"/>
      <c r="AF134" s="28"/>
      <c r="AG134" s="28"/>
      <c r="AH134" s="28"/>
      <c r="AI134" s="28"/>
    </row>
    <row r="135" spans="2:35" x14ac:dyDescent="0.35">
      <c r="N135" s="28"/>
      <c r="O135" s="28"/>
      <c r="P135" s="28"/>
      <c r="Q135" s="28"/>
      <c r="R135" s="28"/>
      <c r="S135" s="28"/>
      <c r="T135" s="28"/>
      <c r="U135" s="28"/>
      <c r="V135" s="28"/>
      <c r="W135" s="28"/>
      <c r="X135" s="28"/>
      <c r="Y135" s="28"/>
      <c r="Z135" s="28"/>
      <c r="AA135" s="28"/>
      <c r="AB135" s="28"/>
      <c r="AC135" s="28"/>
      <c r="AD135" s="28"/>
      <c r="AE135" s="28"/>
      <c r="AF135" s="28"/>
      <c r="AG135" s="28"/>
      <c r="AH135" s="28"/>
      <c r="AI135" s="28"/>
    </row>
    <row r="136" spans="2:35" x14ac:dyDescent="0.35">
      <c r="N136" s="28"/>
      <c r="O136" s="28"/>
      <c r="P136" s="28"/>
      <c r="Q136" s="28"/>
      <c r="R136" s="28"/>
      <c r="S136" s="28"/>
      <c r="T136" s="28"/>
      <c r="U136" s="28"/>
      <c r="V136" s="28"/>
      <c r="W136" s="28"/>
      <c r="X136" s="28"/>
      <c r="Y136" s="28"/>
      <c r="Z136" s="28"/>
      <c r="AA136" s="28"/>
      <c r="AB136" s="28"/>
      <c r="AC136" s="28"/>
      <c r="AD136" s="28"/>
      <c r="AE136" s="28"/>
      <c r="AF136" s="28"/>
      <c r="AG136" s="28"/>
      <c r="AH136" s="28"/>
      <c r="AI136" s="28"/>
    </row>
    <row r="137" spans="2:35" x14ac:dyDescent="0.35">
      <c r="N137" s="28"/>
      <c r="O137" s="28"/>
      <c r="P137" s="28"/>
      <c r="Q137" s="28"/>
      <c r="R137" s="28"/>
      <c r="S137" s="28"/>
      <c r="T137" s="28"/>
      <c r="U137" s="28"/>
      <c r="V137" s="28"/>
      <c r="W137" s="28"/>
      <c r="X137" s="28"/>
      <c r="Y137" s="28"/>
      <c r="Z137" s="28"/>
      <c r="AA137" s="28"/>
      <c r="AB137" s="28"/>
      <c r="AC137" s="28"/>
      <c r="AD137" s="28"/>
      <c r="AE137" s="28"/>
      <c r="AF137" s="28"/>
      <c r="AG137" s="28"/>
      <c r="AH137" s="28"/>
      <c r="AI137" s="28"/>
    </row>
    <row r="138" spans="2:35" x14ac:dyDescent="0.35">
      <c r="N138" s="28"/>
      <c r="O138" s="28"/>
      <c r="P138" s="28"/>
      <c r="Q138" s="28"/>
      <c r="R138" s="28"/>
      <c r="S138" s="28"/>
      <c r="T138" s="28"/>
      <c r="U138" s="28"/>
      <c r="V138" s="28"/>
      <c r="W138" s="28"/>
      <c r="X138" s="28"/>
      <c r="Y138" s="28"/>
      <c r="Z138" s="28"/>
      <c r="AA138" s="28"/>
      <c r="AB138" s="28"/>
      <c r="AC138" s="28"/>
      <c r="AD138" s="28"/>
      <c r="AE138" s="28"/>
      <c r="AF138" s="28"/>
      <c r="AG138" s="28"/>
      <c r="AH138" s="28"/>
      <c r="AI138" s="28"/>
    </row>
    <row r="139" spans="2:35" x14ac:dyDescent="0.35">
      <c r="N139" s="28"/>
      <c r="O139" s="28"/>
      <c r="P139" s="28"/>
      <c r="Q139" s="28"/>
      <c r="R139" s="28"/>
      <c r="S139" s="28"/>
      <c r="T139" s="28"/>
      <c r="U139" s="28"/>
      <c r="V139" s="28"/>
      <c r="W139" s="28"/>
      <c r="X139" s="28"/>
      <c r="Y139" s="28"/>
      <c r="Z139" s="28"/>
      <c r="AA139" s="28"/>
      <c r="AB139" s="28"/>
      <c r="AC139" s="28"/>
      <c r="AD139" s="28"/>
      <c r="AE139" s="28"/>
      <c r="AF139" s="28"/>
      <c r="AG139" s="28"/>
      <c r="AH139" s="28"/>
      <c r="AI139" s="28"/>
    </row>
    <row r="140" spans="2:35" x14ac:dyDescent="0.35">
      <c r="N140" s="28"/>
      <c r="O140" s="28"/>
      <c r="P140" s="28"/>
      <c r="Q140" s="28"/>
      <c r="R140" s="28"/>
      <c r="S140" s="28"/>
      <c r="T140" s="28"/>
      <c r="U140" s="28"/>
      <c r="V140" s="28"/>
      <c r="W140" s="28"/>
      <c r="X140" s="28"/>
      <c r="Y140" s="28"/>
      <c r="Z140" s="28"/>
      <c r="AA140" s="28"/>
      <c r="AB140" s="28"/>
      <c r="AC140" s="28"/>
      <c r="AD140" s="28"/>
      <c r="AE140" s="28"/>
      <c r="AF140" s="28"/>
      <c r="AG140" s="28"/>
      <c r="AH140" s="28"/>
      <c r="AI140" s="28"/>
    </row>
    <row r="141" spans="2:35" x14ac:dyDescent="0.35">
      <c r="N141" s="28"/>
      <c r="O141" s="28"/>
      <c r="P141" s="28"/>
      <c r="Q141" s="28"/>
      <c r="R141" s="28"/>
      <c r="S141" s="28"/>
      <c r="T141" s="28"/>
      <c r="U141" s="28"/>
      <c r="V141" s="28"/>
      <c r="W141" s="28"/>
      <c r="X141" s="28"/>
      <c r="Y141" s="28"/>
      <c r="Z141" s="28"/>
      <c r="AA141" s="28"/>
      <c r="AB141" s="28"/>
      <c r="AC141" s="28"/>
      <c r="AD141" s="28"/>
      <c r="AE141" s="28"/>
      <c r="AF141" s="28"/>
      <c r="AG141" s="28"/>
      <c r="AH141" s="28"/>
      <c r="AI141" s="28"/>
    </row>
    <row r="142" spans="2:35" x14ac:dyDescent="0.35">
      <c r="N142" s="28"/>
      <c r="O142" s="28"/>
      <c r="P142" s="28"/>
      <c r="Q142" s="28"/>
      <c r="R142" s="28"/>
      <c r="S142" s="28"/>
      <c r="T142" s="28"/>
      <c r="U142" s="28"/>
      <c r="V142" s="28"/>
      <c r="W142" s="28"/>
      <c r="X142" s="28"/>
      <c r="Y142" s="28"/>
      <c r="Z142" s="28"/>
      <c r="AA142" s="28"/>
      <c r="AB142" s="28"/>
      <c r="AC142" s="28"/>
      <c r="AD142" s="28"/>
      <c r="AE142" s="28"/>
      <c r="AF142" s="28"/>
      <c r="AG142" s="28"/>
      <c r="AH142" s="28"/>
      <c r="AI142" s="28"/>
    </row>
    <row r="143" spans="2:35" x14ac:dyDescent="0.35">
      <c r="N143" s="28"/>
      <c r="O143" s="28"/>
      <c r="P143" s="28"/>
      <c r="Q143" s="28"/>
      <c r="R143" s="28"/>
      <c r="S143" s="28"/>
      <c r="T143" s="28"/>
      <c r="U143" s="28"/>
      <c r="V143" s="28"/>
      <c r="W143" s="28"/>
      <c r="X143" s="28"/>
      <c r="Y143" s="28"/>
      <c r="Z143" s="28"/>
      <c r="AA143" s="28"/>
      <c r="AB143" s="28"/>
      <c r="AC143" s="28"/>
      <c r="AD143" s="28"/>
      <c r="AE143" s="28"/>
      <c r="AF143" s="28"/>
      <c r="AG143" s="28"/>
      <c r="AH143" s="28"/>
      <c r="AI143" s="28"/>
    </row>
    <row r="144" spans="2:35" ht="18" x14ac:dyDescent="0.4">
      <c r="B144" s="32" t="s">
        <v>84</v>
      </c>
      <c r="G144" s="114"/>
      <c r="H144" s="114"/>
      <c r="I144" s="125"/>
      <c r="J144" s="126"/>
      <c r="K144" s="126"/>
      <c r="N144" s="28"/>
      <c r="O144" s="28"/>
      <c r="P144" s="28"/>
      <c r="Q144" s="28"/>
      <c r="R144" s="28"/>
      <c r="S144" s="28"/>
      <c r="T144" s="28"/>
      <c r="U144" s="28"/>
      <c r="V144" s="28"/>
      <c r="W144" s="28"/>
      <c r="X144" s="28"/>
      <c r="Y144" s="28"/>
      <c r="Z144" s="28"/>
      <c r="AA144" s="28"/>
      <c r="AB144" s="28"/>
      <c r="AC144" s="28"/>
      <c r="AD144" s="28"/>
      <c r="AE144" s="28"/>
      <c r="AF144" s="28"/>
      <c r="AG144" s="28"/>
      <c r="AH144" s="28"/>
      <c r="AI144" s="28"/>
    </row>
    <row r="145" spans="7:35" ht="16" thickBot="1" x14ac:dyDescent="0.4">
      <c r="I145" s="41" t="s">
        <v>1</v>
      </c>
      <c r="N145" s="28"/>
      <c r="O145" s="28"/>
      <c r="P145" s="28"/>
      <c r="Q145" s="28"/>
      <c r="R145" s="28"/>
      <c r="S145" s="28"/>
      <c r="T145" s="28"/>
      <c r="U145" s="28"/>
      <c r="V145" s="28"/>
      <c r="W145" s="28"/>
      <c r="X145" s="28"/>
      <c r="Y145" s="28"/>
      <c r="Z145" s="28"/>
      <c r="AA145" s="28"/>
      <c r="AB145" s="28"/>
      <c r="AC145" s="28"/>
      <c r="AD145" s="28"/>
      <c r="AE145" s="28"/>
      <c r="AF145" s="28"/>
      <c r="AG145" s="28"/>
      <c r="AH145" s="28"/>
      <c r="AI145" s="28"/>
    </row>
    <row r="146" spans="7:35" x14ac:dyDescent="0.35">
      <c r="H146" s="40" t="s">
        <v>58</v>
      </c>
      <c r="I146" s="42">
        <v>10</v>
      </c>
      <c r="J146" s="26" t="s">
        <v>6</v>
      </c>
      <c r="N146" s="28"/>
      <c r="O146" s="28"/>
      <c r="P146" s="28"/>
      <c r="Q146" s="28"/>
      <c r="R146" s="28"/>
      <c r="S146" s="28"/>
      <c r="T146" s="28"/>
      <c r="U146" s="28"/>
      <c r="V146" s="28"/>
      <c r="W146" s="28"/>
      <c r="X146" s="28"/>
      <c r="Y146" s="28"/>
      <c r="Z146" s="28"/>
      <c r="AA146" s="28"/>
      <c r="AB146" s="28"/>
      <c r="AC146" s="28"/>
      <c r="AD146" s="28"/>
      <c r="AE146" s="28"/>
      <c r="AF146" s="28"/>
      <c r="AG146" s="28"/>
      <c r="AH146" s="28"/>
      <c r="AI146" s="28"/>
    </row>
    <row r="147" spans="7:35" ht="16" thickBot="1" x14ac:dyDescent="0.4">
      <c r="H147" s="40" t="s">
        <v>73</v>
      </c>
      <c r="I147" s="44">
        <v>1.5</v>
      </c>
      <c r="J147" s="26" t="s">
        <v>41</v>
      </c>
      <c r="N147" s="28"/>
      <c r="O147" s="28"/>
      <c r="P147" s="28"/>
      <c r="Q147" s="28"/>
      <c r="R147" s="28"/>
      <c r="S147" s="28"/>
      <c r="T147" s="28"/>
      <c r="U147" s="28"/>
      <c r="V147" s="28"/>
      <c r="W147" s="28"/>
      <c r="X147" s="28"/>
      <c r="Y147" s="28"/>
      <c r="Z147" s="28"/>
      <c r="AA147" s="28"/>
      <c r="AB147" s="28"/>
      <c r="AC147" s="28"/>
      <c r="AD147" s="28"/>
      <c r="AE147" s="28"/>
      <c r="AF147" s="28"/>
      <c r="AG147" s="28"/>
      <c r="AH147" s="28"/>
      <c r="AI147" s="28"/>
    </row>
    <row r="148" spans="7:35" x14ac:dyDescent="0.35">
      <c r="H148" s="40"/>
      <c r="I148" s="41" t="s">
        <v>2</v>
      </c>
      <c r="N148" s="28"/>
      <c r="O148" s="28"/>
      <c r="P148" s="28"/>
      <c r="Q148" s="28"/>
      <c r="R148" s="28"/>
      <c r="S148" s="28"/>
      <c r="T148" s="28"/>
      <c r="U148" s="28"/>
      <c r="V148" s="28"/>
      <c r="W148" s="28"/>
      <c r="X148" s="28"/>
      <c r="Y148" s="28"/>
      <c r="Z148" s="28"/>
      <c r="AA148" s="28"/>
      <c r="AB148" s="28"/>
      <c r="AC148" s="28"/>
      <c r="AD148" s="28"/>
      <c r="AE148" s="28"/>
      <c r="AF148" s="28"/>
      <c r="AG148" s="28"/>
      <c r="AH148" s="28"/>
      <c r="AI148" s="28"/>
    </row>
    <row r="149" spans="7:35" x14ac:dyDescent="0.35">
      <c r="G149" s="17"/>
      <c r="H149" s="46" t="s">
        <v>59</v>
      </c>
      <c r="I149" s="16" t="s">
        <v>74</v>
      </c>
      <c r="J149" s="17"/>
      <c r="N149" s="28"/>
      <c r="O149" s="28"/>
      <c r="P149" s="28"/>
      <c r="Q149" s="28"/>
      <c r="R149" s="28"/>
      <c r="S149" s="28"/>
      <c r="T149" s="28"/>
      <c r="U149" s="28"/>
      <c r="V149" s="28"/>
      <c r="W149" s="28"/>
      <c r="X149" s="28"/>
      <c r="Y149" s="28"/>
      <c r="Z149" s="28"/>
      <c r="AA149" s="28"/>
      <c r="AB149" s="28"/>
      <c r="AC149" s="28"/>
      <c r="AD149" s="28"/>
      <c r="AE149" s="28"/>
      <c r="AF149" s="28"/>
      <c r="AG149" s="28"/>
      <c r="AH149" s="28"/>
      <c r="AI149" s="28"/>
    </row>
    <row r="150" spans="7:35" x14ac:dyDescent="0.35">
      <c r="G150" s="17"/>
      <c r="H150" s="46"/>
      <c r="I150" s="104">
        <f>I146*I147</f>
        <v>15</v>
      </c>
      <c r="J150" s="17" t="s">
        <v>6</v>
      </c>
      <c r="N150" s="28"/>
      <c r="O150" s="28"/>
      <c r="P150" s="28"/>
      <c r="Q150" s="28"/>
      <c r="R150" s="28"/>
      <c r="S150" s="28"/>
      <c r="T150" s="28"/>
      <c r="U150" s="28"/>
      <c r="V150" s="28"/>
      <c r="W150" s="28"/>
      <c r="X150" s="28"/>
      <c r="Y150" s="28"/>
      <c r="Z150" s="28"/>
      <c r="AA150" s="28"/>
      <c r="AB150" s="28"/>
      <c r="AC150" s="28"/>
      <c r="AD150" s="28"/>
      <c r="AE150" s="28"/>
      <c r="AF150" s="28"/>
      <c r="AG150" s="28"/>
      <c r="AH150" s="28"/>
      <c r="AI150" s="28"/>
    </row>
    <row r="151" spans="7:35" x14ac:dyDescent="0.35">
      <c r="N151" s="28"/>
      <c r="O151" s="28"/>
      <c r="P151" s="28"/>
      <c r="Q151" s="28"/>
      <c r="R151" s="28"/>
      <c r="S151" s="28"/>
      <c r="T151" s="28"/>
      <c r="U151" s="28"/>
      <c r="V151" s="28"/>
      <c r="W151" s="28"/>
      <c r="X151" s="28"/>
      <c r="Y151" s="28"/>
      <c r="Z151" s="28"/>
      <c r="AA151" s="28"/>
      <c r="AB151" s="28"/>
      <c r="AC151" s="28"/>
      <c r="AD151" s="28"/>
      <c r="AE151" s="28"/>
      <c r="AF151" s="28"/>
      <c r="AG151" s="28"/>
      <c r="AH151" s="28"/>
      <c r="AI151" s="28"/>
    </row>
    <row r="152" spans="7:35" x14ac:dyDescent="0.35">
      <c r="N152" s="28"/>
      <c r="O152" s="28"/>
      <c r="P152" s="28"/>
      <c r="Q152" s="28"/>
      <c r="R152" s="28"/>
      <c r="S152" s="28"/>
      <c r="T152" s="28"/>
      <c r="U152" s="28"/>
      <c r="V152" s="28"/>
      <c r="W152" s="28"/>
      <c r="X152" s="28"/>
      <c r="Y152" s="28"/>
      <c r="Z152" s="28"/>
      <c r="AA152" s="28"/>
      <c r="AB152" s="28"/>
      <c r="AC152" s="28"/>
      <c r="AD152" s="28"/>
      <c r="AE152" s="28"/>
      <c r="AF152" s="28"/>
      <c r="AG152" s="28"/>
      <c r="AH152" s="28"/>
      <c r="AI152" s="28"/>
    </row>
    <row r="153" spans="7:35" x14ac:dyDescent="0.35">
      <c r="N153" s="28"/>
      <c r="O153" s="28"/>
      <c r="P153" s="28"/>
      <c r="Q153" s="28"/>
      <c r="R153" s="28"/>
      <c r="S153" s="28"/>
      <c r="T153" s="28"/>
      <c r="U153" s="28"/>
      <c r="V153" s="28"/>
      <c r="W153" s="28"/>
      <c r="X153" s="28"/>
      <c r="Y153" s="28"/>
      <c r="Z153" s="28"/>
      <c r="AA153" s="28"/>
      <c r="AB153" s="28"/>
      <c r="AC153" s="28"/>
      <c r="AD153" s="28"/>
      <c r="AE153" s="28"/>
      <c r="AF153" s="28"/>
      <c r="AG153" s="28"/>
      <c r="AH153" s="28"/>
      <c r="AI153" s="28"/>
    </row>
    <row r="154" spans="7:35" x14ac:dyDescent="0.35">
      <c r="H154" s="40"/>
      <c r="N154" s="28"/>
      <c r="O154" s="28"/>
      <c r="P154" s="28"/>
      <c r="Q154" s="28"/>
      <c r="R154" s="28"/>
      <c r="S154" s="28"/>
      <c r="T154" s="28"/>
      <c r="U154" s="28"/>
      <c r="V154" s="28"/>
      <c r="W154" s="28"/>
      <c r="X154" s="28"/>
      <c r="Y154" s="28"/>
      <c r="Z154" s="28"/>
      <c r="AA154" s="28"/>
      <c r="AB154" s="28"/>
      <c r="AC154" s="28"/>
      <c r="AD154" s="28"/>
      <c r="AE154" s="28"/>
      <c r="AF154" s="28"/>
      <c r="AG154" s="28"/>
      <c r="AH154" s="28"/>
      <c r="AI154" s="28"/>
    </row>
    <row r="155" spans="7:35" x14ac:dyDescent="0.35">
      <c r="H155" s="40"/>
      <c r="I155" s="105"/>
      <c r="J155" s="26" t="s">
        <v>26</v>
      </c>
      <c r="N155" s="28"/>
      <c r="O155" s="28"/>
      <c r="P155" s="28"/>
      <c r="Q155" s="28"/>
      <c r="R155" s="28"/>
      <c r="S155" s="28"/>
      <c r="T155" s="28"/>
      <c r="U155" s="28"/>
      <c r="V155" s="28"/>
      <c r="W155" s="28"/>
      <c r="X155" s="28"/>
      <c r="Y155" s="28"/>
      <c r="Z155" s="28"/>
      <c r="AA155" s="28"/>
      <c r="AB155" s="28"/>
      <c r="AC155" s="28"/>
      <c r="AD155" s="28"/>
      <c r="AE155" s="28"/>
      <c r="AF155" s="28"/>
      <c r="AG155" s="28"/>
      <c r="AH155" s="28"/>
      <c r="AI155" s="28"/>
    </row>
    <row r="156" spans="7:35" x14ac:dyDescent="0.35">
      <c r="I156" s="105"/>
      <c r="N156" s="28"/>
      <c r="O156" s="28"/>
      <c r="P156" s="28"/>
      <c r="Q156" s="28"/>
      <c r="R156" s="28"/>
      <c r="S156" s="28"/>
      <c r="T156" s="28"/>
      <c r="U156" s="28"/>
      <c r="V156" s="28"/>
      <c r="W156" s="28"/>
      <c r="X156" s="28"/>
      <c r="Y156" s="28"/>
      <c r="Z156" s="28"/>
      <c r="AA156" s="28"/>
      <c r="AB156" s="28"/>
      <c r="AC156" s="28"/>
      <c r="AD156" s="28"/>
      <c r="AE156" s="28"/>
      <c r="AF156" s="28"/>
      <c r="AG156" s="28"/>
      <c r="AH156" s="28"/>
      <c r="AI156" s="28"/>
    </row>
    <row r="157" spans="7:35" x14ac:dyDescent="0.35">
      <c r="N157" s="28"/>
      <c r="O157" s="28"/>
      <c r="P157" s="28"/>
      <c r="Q157" s="28"/>
      <c r="R157" s="28"/>
      <c r="S157" s="28"/>
      <c r="T157" s="28"/>
      <c r="U157" s="28"/>
      <c r="V157" s="28"/>
      <c r="W157" s="28"/>
      <c r="X157" s="28"/>
      <c r="Y157" s="28"/>
      <c r="Z157" s="28"/>
      <c r="AA157" s="28"/>
      <c r="AB157" s="28"/>
      <c r="AC157" s="28"/>
      <c r="AD157" s="28"/>
      <c r="AE157" s="28"/>
      <c r="AF157" s="28"/>
      <c r="AG157" s="28"/>
      <c r="AH157" s="28"/>
      <c r="AI157" s="28"/>
    </row>
    <row r="158" spans="7:35" x14ac:dyDescent="0.35">
      <c r="N158" s="28"/>
      <c r="O158" s="28"/>
      <c r="P158" s="28"/>
      <c r="Q158" s="28"/>
      <c r="R158" s="28"/>
      <c r="S158" s="28"/>
      <c r="T158" s="28"/>
      <c r="U158" s="28"/>
      <c r="V158" s="28"/>
      <c r="W158" s="28"/>
      <c r="X158" s="28"/>
      <c r="Y158" s="28"/>
      <c r="Z158" s="28"/>
      <c r="AA158" s="28"/>
      <c r="AB158" s="28"/>
      <c r="AC158" s="28"/>
      <c r="AD158" s="28"/>
      <c r="AE158" s="28"/>
      <c r="AF158" s="28"/>
      <c r="AG158" s="28"/>
      <c r="AH158" s="28"/>
      <c r="AI158" s="28"/>
    </row>
    <row r="159" spans="7:35" x14ac:dyDescent="0.35">
      <c r="N159" s="28"/>
      <c r="O159" s="28"/>
      <c r="P159" s="28"/>
      <c r="Q159" s="28"/>
      <c r="R159" s="28"/>
      <c r="S159" s="28"/>
      <c r="T159" s="28"/>
      <c r="U159" s="28"/>
      <c r="V159" s="28"/>
      <c r="W159" s="28"/>
      <c r="X159" s="28"/>
      <c r="Y159" s="28"/>
      <c r="Z159" s="28"/>
      <c r="AA159" s="28"/>
      <c r="AB159" s="28"/>
      <c r="AC159" s="28"/>
      <c r="AD159" s="28"/>
      <c r="AE159" s="28"/>
      <c r="AF159" s="28"/>
      <c r="AG159" s="28"/>
      <c r="AH159" s="28"/>
      <c r="AI159" s="28"/>
    </row>
    <row r="160" spans="7:35" x14ac:dyDescent="0.35">
      <c r="N160" s="28"/>
      <c r="O160" s="28"/>
      <c r="P160" s="28"/>
      <c r="Q160" s="28"/>
      <c r="R160" s="28"/>
      <c r="S160" s="28"/>
      <c r="T160" s="28"/>
      <c r="U160" s="28"/>
      <c r="V160" s="28"/>
      <c r="W160" s="28"/>
      <c r="X160" s="28"/>
      <c r="Y160" s="28"/>
      <c r="Z160" s="28"/>
      <c r="AA160" s="28"/>
      <c r="AB160" s="28"/>
      <c r="AC160" s="28"/>
      <c r="AD160" s="28"/>
      <c r="AE160" s="28"/>
      <c r="AF160" s="28"/>
      <c r="AG160" s="28"/>
      <c r="AH160" s="28"/>
      <c r="AI160" s="28"/>
    </row>
    <row r="161" spans="2:35" x14ac:dyDescent="0.35">
      <c r="N161" s="28"/>
      <c r="O161" s="28"/>
      <c r="P161" s="28"/>
      <c r="Q161" s="28"/>
      <c r="R161" s="28"/>
      <c r="S161" s="28"/>
      <c r="T161" s="28"/>
      <c r="U161" s="28"/>
      <c r="V161" s="28"/>
      <c r="W161" s="28"/>
      <c r="X161" s="28"/>
      <c r="Y161" s="28"/>
      <c r="Z161" s="28"/>
      <c r="AA161" s="28"/>
      <c r="AB161" s="28"/>
      <c r="AC161" s="28"/>
      <c r="AD161" s="28"/>
      <c r="AE161" s="28"/>
      <c r="AF161" s="28"/>
      <c r="AG161" s="28"/>
      <c r="AH161" s="28"/>
      <c r="AI161" s="28"/>
    </row>
    <row r="162" spans="2:35" x14ac:dyDescent="0.35">
      <c r="N162" s="28"/>
      <c r="O162" s="28"/>
      <c r="P162" s="28"/>
      <c r="Q162" s="28"/>
      <c r="R162" s="28"/>
      <c r="S162" s="28"/>
      <c r="T162" s="28"/>
      <c r="U162" s="28"/>
      <c r="V162" s="28"/>
      <c r="W162" s="28"/>
      <c r="X162" s="28"/>
      <c r="Y162" s="28"/>
      <c r="Z162" s="28"/>
      <c r="AA162" s="28"/>
      <c r="AB162" s="28"/>
      <c r="AC162" s="28"/>
      <c r="AD162" s="28"/>
      <c r="AE162" s="28"/>
      <c r="AF162" s="28"/>
      <c r="AG162" s="28"/>
      <c r="AH162" s="28"/>
      <c r="AI162" s="28"/>
    </row>
    <row r="163" spans="2:35" x14ac:dyDescent="0.35">
      <c r="N163" s="28"/>
      <c r="O163" s="28"/>
      <c r="P163" s="28"/>
      <c r="Q163" s="28"/>
      <c r="R163" s="28"/>
      <c r="S163" s="28"/>
      <c r="T163" s="28"/>
      <c r="U163" s="28"/>
      <c r="V163" s="28"/>
      <c r="W163" s="28"/>
      <c r="X163" s="28"/>
      <c r="Y163" s="28"/>
      <c r="Z163" s="28"/>
      <c r="AA163" s="28"/>
      <c r="AB163" s="28"/>
      <c r="AC163" s="28"/>
      <c r="AD163" s="28"/>
      <c r="AE163" s="28"/>
      <c r="AF163" s="28"/>
      <c r="AG163" s="28"/>
      <c r="AH163" s="28"/>
      <c r="AI163" s="28"/>
    </row>
    <row r="164" spans="2:35" x14ac:dyDescent="0.35">
      <c r="N164" s="28"/>
      <c r="O164" s="28"/>
      <c r="P164" s="28"/>
      <c r="Q164" s="28"/>
      <c r="R164" s="28"/>
      <c r="S164" s="28"/>
      <c r="T164" s="28"/>
      <c r="U164" s="28"/>
      <c r="V164" s="28"/>
      <c r="W164" s="28"/>
      <c r="X164" s="28"/>
      <c r="Y164" s="28"/>
      <c r="Z164" s="28"/>
      <c r="AA164" s="28"/>
      <c r="AB164" s="28"/>
      <c r="AC164" s="28"/>
      <c r="AD164" s="28"/>
      <c r="AE164" s="28"/>
      <c r="AF164" s="28"/>
      <c r="AG164" s="28"/>
      <c r="AH164" s="28"/>
      <c r="AI164" s="28"/>
    </row>
    <row r="165" spans="2:35" x14ac:dyDescent="0.35">
      <c r="N165" s="28"/>
      <c r="O165" s="28"/>
      <c r="P165" s="28"/>
      <c r="Q165" s="28"/>
      <c r="R165" s="28"/>
      <c r="S165" s="28"/>
      <c r="T165" s="28"/>
      <c r="U165" s="28"/>
      <c r="V165" s="28"/>
      <c r="W165" s="28"/>
      <c r="X165" s="28"/>
      <c r="Y165" s="28"/>
      <c r="Z165" s="28"/>
      <c r="AA165" s="28"/>
      <c r="AB165" s="28"/>
      <c r="AC165" s="28"/>
      <c r="AD165" s="28"/>
      <c r="AE165" s="28"/>
      <c r="AF165" s="28"/>
      <c r="AG165" s="28"/>
      <c r="AH165" s="28"/>
      <c r="AI165" s="28"/>
    </row>
    <row r="166" spans="2:35" x14ac:dyDescent="0.35">
      <c r="N166" s="28"/>
      <c r="O166" s="28"/>
      <c r="P166" s="28"/>
      <c r="Q166" s="28"/>
      <c r="R166" s="28"/>
      <c r="S166" s="28"/>
      <c r="T166" s="28"/>
      <c r="U166" s="28"/>
      <c r="V166" s="28"/>
      <c r="W166" s="28"/>
      <c r="X166" s="28"/>
      <c r="Y166" s="28"/>
      <c r="Z166" s="28"/>
      <c r="AA166" s="28"/>
      <c r="AB166" s="28"/>
      <c r="AC166" s="28"/>
      <c r="AD166" s="28"/>
      <c r="AE166" s="28"/>
      <c r="AF166" s="28"/>
      <c r="AG166" s="28"/>
      <c r="AH166" s="28"/>
      <c r="AI166" s="28"/>
    </row>
    <row r="167" spans="2:35" ht="16" thickBot="1" x14ac:dyDescent="0.4">
      <c r="N167" s="28"/>
      <c r="O167" s="28"/>
      <c r="P167" s="28"/>
      <c r="Q167" s="28"/>
      <c r="R167" s="28"/>
      <c r="S167" s="28"/>
      <c r="T167" s="28"/>
      <c r="U167" s="28"/>
      <c r="V167" s="28"/>
      <c r="W167" s="28"/>
      <c r="X167" s="28"/>
      <c r="Y167" s="28"/>
      <c r="Z167" s="28"/>
      <c r="AA167" s="28"/>
      <c r="AB167" s="28"/>
      <c r="AC167" s="28"/>
      <c r="AD167" s="28"/>
      <c r="AE167" s="28"/>
      <c r="AF167" s="28"/>
      <c r="AG167" s="28"/>
      <c r="AH167" s="28"/>
      <c r="AI167" s="28"/>
    </row>
    <row r="168" spans="2:35" ht="16" thickBot="1" x14ac:dyDescent="0.4">
      <c r="C168" s="82"/>
      <c r="D168" s="88"/>
      <c r="E168" s="106" t="s">
        <v>57</v>
      </c>
      <c r="F168" s="107">
        <v>1</v>
      </c>
      <c r="G168" s="89">
        <v>2</v>
      </c>
      <c r="H168" s="78">
        <v>3</v>
      </c>
      <c r="I168" s="89">
        <v>4</v>
      </c>
      <c r="J168" s="78">
        <v>5</v>
      </c>
      <c r="K168" s="89">
        <v>6</v>
      </c>
      <c r="L168" s="108">
        <v>8</v>
      </c>
      <c r="N168" s="28"/>
      <c r="O168" s="28"/>
      <c r="P168" s="28"/>
      <c r="Q168" s="28"/>
      <c r="R168" s="28"/>
      <c r="S168" s="28"/>
      <c r="T168" s="28"/>
      <c r="U168" s="28"/>
      <c r="V168" s="28"/>
      <c r="W168" s="28"/>
      <c r="X168" s="28"/>
      <c r="Y168" s="28"/>
      <c r="Z168" s="28"/>
      <c r="AA168" s="28"/>
      <c r="AB168" s="28"/>
      <c r="AC168" s="28"/>
      <c r="AD168" s="28"/>
      <c r="AE168" s="28"/>
      <c r="AF168" s="28"/>
      <c r="AG168" s="28"/>
      <c r="AH168" s="28"/>
      <c r="AI168" s="28"/>
    </row>
    <row r="169" spans="2:35" ht="16" thickBot="1" x14ac:dyDescent="0.4">
      <c r="C169" s="94"/>
      <c r="D169" s="95"/>
      <c r="E169" s="109" t="s">
        <v>71</v>
      </c>
      <c r="F169" s="110">
        <v>1</v>
      </c>
      <c r="G169" s="111">
        <v>1.7</v>
      </c>
      <c r="H169" s="112">
        <v>2.5</v>
      </c>
      <c r="I169" s="111">
        <v>3.3</v>
      </c>
      <c r="J169" s="112">
        <v>3.9</v>
      </c>
      <c r="K169" s="111">
        <v>4.5999999999999996</v>
      </c>
      <c r="L169" s="113">
        <v>6</v>
      </c>
      <c r="N169" s="28"/>
      <c r="O169" s="28"/>
      <c r="P169" s="28"/>
      <c r="Q169" s="28"/>
      <c r="R169" s="28"/>
      <c r="S169" s="28"/>
      <c r="T169" s="28"/>
      <c r="U169" s="28"/>
      <c r="V169" s="28"/>
      <c r="W169" s="28"/>
      <c r="X169" s="28"/>
      <c r="Y169" s="28"/>
      <c r="Z169" s="28"/>
      <c r="AA169" s="28"/>
      <c r="AB169" s="28"/>
      <c r="AC169" s="28"/>
      <c r="AD169" s="28"/>
      <c r="AE169" s="28"/>
      <c r="AF169" s="28"/>
      <c r="AG169" s="28"/>
      <c r="AH169" s="28"/>
      <c r="AI169" s="28"/>
    </row>
    <row r="170" spans="2:35" x14ac:dyDescent="0.35">
      <c r="N170" s="28"/>
      <c r="O170" s="28"/>
      <c r="P170" s="28"/>
      <c r="Q170" s="28"/>
      <c r="R170" s="28"/>
      <c r="S170" s="28"/>
      <c r="T170" s="28"/>
      <c r="U170" s="28"/>
      <c r="V170" s="28"/>
      <c r="W170" s="28"/>
      <c r="X170" s="28"/>
      <c r="Y170" s="28"/>
      <c r="Z170" s="28"/>
      <c r="AA170" s="28"/>
      <c r="AB170" s="28"/>
      <c r="AC170" s="28"/>
      <c r="AD170" s="28"/>
      <c r="AE170" s="28"/>
      <c r="AF170" s="28"/>
      <c r="AG170" s="28"/>
      <c r="AH170" s="28"/>
      <c r="AI170" s="28"/>
    </row>
    <row r="171" spans="2:35" ht="18" x14ac:dyDescent="0.4">
      <c r="B171" s="32" t="s">
        <v>112</v>
      </c>
      <c r="N171" s="28"/>
      <c r="O171" s="28"/>
      <c r="P171" s="28"/>
      <c r="Q171" s="28"/>
      <c r="R171" s="28"/>
      <c r="S171" s="28"/>
      <c r="T171" s="28"/>
      <c r="U171" s="28"/>
      <c r="V171" s="28"/>
      <c r="W171" s="28"/>
      <c r="X171" s="28"/>
      <c r="Y171" s="28"/>
      <c r="Z171" s="28"/>
      <c r="AA171" s="28"/>
      <c r="AB171" s="28"/>
      <c r="AC171" s="28"/>
      <c r="AD171" s="28"/>
      <c r="AE171" s="28"/>
      <c r="AF171" s="28"/>
      <c r="AG171" s="28"/>
      <c r="AH171" s="28"/>
      <c r="AI171" s="28"/>
    </row>
    <row r="172" spans="2:35" ht="16" thickBot="1" x14ac:dyDescent="0.4">
      <c r="I172" s="41" t="s">
        <v>1</v>
      </c>
      <c r="N172" s="28"/>
      <c r="O172" s="28"/>
      <c r="P172" s="28"/>
      <c r="Q172" s="28"/>
      <c r="R172" s="28"/>
      <c r="S172" s="28"/>
      <c r="T172" s="28"/>
      <c r="U172" s="28"/>
      <c r="V172" s="28"/>
      <c r="W172" s="28"/>
      <c r="X172" s="28"/>
      <c r="Y172" s="28"/>
      <c r="Z172" s="28"/>
      <c r="AA172" s="28"/>
      <c r="AB172" s="28"/>
      <c r="AC172" s="28"/>
      <c r="AD172" s="28"/>
      <c r="AE172" s="28"/>
      <c r="AF172" s="28"/>
      <c r="AG172" s="28"/>
      <c r="AH172" s="28"/>
      <c r="AI172" s="28"/>
    </row>
    <row r="173" spans="2:35" x14ac:dyDescent="0.35">
      <c r="H173" s="40" t="s">
        <v>148</v>
      </c>
      <c r="I173" s="42">
        <v>9.7799999999999994</v>
      </c>
      <c r="J173" s="26" t="s">
        <v>6</v>
      </c>
      <c r="L173" s="26" t="s">
        <v>26</v>
      </c>
      <c r="N173" s="28"/>
      <c r="O173" s="28"/>
      <c r="P173" s="28"/>
      <c r="Q173" s="28"/>
      <c r="R173" s="28"/>
      <c r="S173" s="28"/>
      <c r="T173" s="28"/>
      <c r="U173" s="28"/>
      <c r="V173" s="28"/>
      <c r="W173" s="28"/>
      <c r="X173" s="28"/>
      <c r="Y173" s="28"/>
      <c r="Z173" s="28"/>
      <c r="AA173" s="28"/>
      <c r="AB173" s="28"/>
      <c r="AC173" s="28"/>
      <c r="AD173" s="28"/>
      <c r="AE173" s="28"/>
      <c r="AF173" s="28"/>
      <c r="AG173" s="28"/>
      <c r="AH173" s="28"/>
      <c r="AI173" s="28"/>
    </row>
    <row r="174" spans="2:35" x14ac:dyDescent="0.35">
      <c r="H174" s="40" t="s">
        <v>70</v>
      </c>
      <c r="I174" s="43">
        <v>3</v>
      </c>
      <c r="J174" s="26" t="s">
        <v>41</v>
      </c>
      <c r="N174" s="28"/>
      <c r="O174" s="28"/>
      <c r="P174" s="28"/>
      <c r="Q174" s="28"/>
      <c r="R174" s="28"/>
      <c r="S174" s="28"/>
      <c r="T174" s="28"/>
      <c r="U174" s="28"/>
      <c r="V174" s="28"/>
      <c r="W174" s="28"/>
      <c r="X174" s="28"/>
      <c r="Y174" s="28"/>
      <c r="Z174" s="28"/>
      <c r="AA174" s="28"/>
      <c r="AB174" s="28"/>
      <c r="AC174" s="28"/>
      <c r="AD174" s="28"/>
      <c r="AE174" s="28"/>
      <c r="AF174" s="28"/>
      <c r="AG174" s="28"/>
      <c r="AH174" s="28"/>
      <c r="AI174" s="28"/>
    </row>
    <row r="175" spans="2:35" ht="16" thickBot="1" x14ac:dyDescent="0.4">
      <c r="H175" s="40" t="s">
        <v>68</v>
      </c>
      <c r="I175" s="44">
        <v>2.5</v>
      </c>
      <c r="J175" s="26" t="s">
        <v>41</v>
      </c>
      <c r="N175" s="28"/>
      <c r="O175" s="28"/>
      <c r="P175" s="28"/>
      <c r="Q175" s="28"/>
      <c r="R175" s="28"/>
      <c r="S175" s="28"/>
      <c r="T175" s="28"/>
      <c r="U175" s="28"/>
      <c r="V175" s="28"/>
      <c r="W175" s="28"/>
      <c r="X175" s="28"/>
      <c r="Y175" s="28"/>
      <c r="Z175" s="28"/>
      <c r="AA175" s="28"/>
      <c r="AB175" s="28"/>
      <c r="AC175" s="28"/>
      <c r="AD175" s="28"/>
      <c r="AE175" s="28"/>
      <c r="AF175" s="28"/>
      <c r="AG175" s="28"/>
      <c r="AH175" s="28"/>
      <c r="AI175" s="28"/>
    </row>
    <row r="176" spans="2:35" x14ac:dyDescent="0.35">
      <c r="H176" s="40"/>
      <c r="I176" s="41" t="s">
        <v>2</v>
      </c>
      <c r="N176" s="28"/>
      <c r="O176" s="28"/>
      <c r="P176" s="28"/>
      <c r="Q176" s="28"/>
      <c r="R176" s="28"/>
      <c r="S176" s="28"/>
      <c r="T176" s="28"/>
      <c r="U176" s="28"/>
      <c r="V176" s="28"/>
      <c r="W176" s="28"/>
      <c r="X176" s="28"/>
      <c r="Y176" s="28"/>
      <c r="Z176" s="28"/>
      <c r="AA176" s="28"/>
      <c r="AB176" s="28"/>
      <c r="AC176" s="28"/>
      <c r="AD176" s="28"/>
      <c r="AE176" s="28"/>
      <c r="AF176" s="28"/>
      <c r="AG176" s="28"/>
      <c r="AH176" s="28"/>
      <c r="AI176" s="28"/>
    </row>
    <row r="177" spans="2:35" x14ac:dyDescent="0.35">
      <c r="G177" s="17"/>
      <c r="H177" s="40" t="s">
        <v>113</v>
      </c>
      <c r="I177" s="16" t="s">
        <v>69</v>
      </c>
      <c r="J177" s="17"/>
      <c r="N177" s="28"/>
      <c r="O177" s="28"/>
      <c r="P177" s="28"/>
      <c r="Q177" s="28"/>
      <c r="R177" s="28"/>
      <c r="S177" s="28"/>
      <c r="T177" s="28"/>
      <c r="U177" s="28"/>
      <c r="V177" s="28"/>
      <c r="W177" s="28"/>
      <c r="X177" s="28"/>
      <c r="Y177" s="28"/>
      <c r="Z177" s="28"/>
      <c r="AA177" s="28"/>
      <c r="AB177" s="28"/>
      <c r="AC177" s="28"/>
      <c r="AD177" s="28"/>
      <c r="AE177" s="28"/>
      <c r="AF177" s="28"/>
      <c r="AG177" s="28"/>
      <c r="AH177" s="28"/>
      <c r="AI177" s="28"/>
    </row>
    <row r="178" spans="2:35" x14ac:dyDescent="0.35">
      <c r="G178" s="17"/>
      <c r="H178" s="46"/>
      <c r="I178" s="104">
        <f>I173* I175</f>
        <v>24.45</v>
      </c>
      <c r="J178" s="17" t="s">
        <v>6</v>
      </c>
      <c r="N178" s="28"/>
      <c r="O178" s="28"/>
      <c r="P178" s="28"/>
      <c r="Q178" s="28"/>
      <c r="R178" s="28"/>
      <c r="S178" s="28"/>
      <c r="T178" s="28"/>
      <c r="U178" s="28"/>
      <c r="V178" s="28"/>
      <c r="W178" s="28"/>
      <c r="X178" s="28"/>
      <c r="Y178" s="28"/>
      <c r="Z178" s="28"/>
      <c r="AA178" s="28"/>
      <c r="AB178" s="28"/>
      <c r="AC178" s="28"/>
      <c r="AD178" s="28"/>
      <c r="AE178" s="28"/>
      <c r="AF178" s="28"/>
      <c r="AG178" s="28"/>
      <c r="AH178" s="28"/>
      <c r="AI178" s="28"/>
    </row>
    <row r="179" spans="2:35" x14ac:dyDescent="0.35">
      <c r="H179" s="40"/>
      <c r="N179" s="28"/>
      <c r="O179" s="28"/>
      <c r="P179" s="28"/>
      <c r="Q179" s="28"/>
      <c r="R179" s="28"/>
      <c r="S179" s="28"/>
      <c r="T179" s="28"/>
      <c r="U179" s="28"/>
      <c r="V179" s="28"/>
      <c r="W179" s="28"/>
      <c r="X179" s="28"/>
      <c r="Y179" s="28"/>
      <c r="Z179" s="28"/>
      <c r="AA179" s="28"/>
      <c r="AB179" s="28"/>
      <c r="AC179" s="28"/>
      <c r="AD179" s="28"/>
      <c r="AE179" s="28"/>
      <c r="AF179" s="28"/>
      <c r="AG179" s="28"/>
      <c r="AH179" s="28"/>
      <c r="AI179" s="28"/>
    </row>
    <row r="180" spans="2:35" ht="18" x14ac:dyDescent="0.4">
      <c r="B180" s="32" t="s">
        <v>85</v>
      </c>
      <c r="L180" s="26" t="s">
        <v>26</v>
      </c>
      <c r="N180" s="28"/>
      <c r="O180" s="28"/>
      <c r="P180" s="28"/>
      <c r="Q180" s="28"/>
      <c r="R180" s="28"/>
      <c r="S180" s="28"/>
      <c r="T180" s="28"/>
      <c r="U180" s="28"/>
      <c r="V180" s="28"/>
      <c r="W180" s="28"/>
      <c r="X180" s="28"/>
      <c r="Y180" s="28"/>
      <c r="Z180" s="28"/>
      <c r="AA180" s="28"/>
      <c r="AB180" s="28"/>
      <c r="AC180" s="28"/>
      <c r="AD180" s="28"/>
      <c r="AE180" s="28"/>
      <c r="AF180" s="28"/>
      <c r="AG180" s="28"/>
      <c r="AH180" s="28"/>
      <c r="AI180" s="28"/>
    </row>
    <row r="181" spans="2:35" ht="16" thickBot="1" x14ac:dyDescent="0.4">
      <c r="I181" s="41" t="s">
        <v>1</v>
      </c>
      <c r="N181" s="28"/>
      <c r="O181" s="28"/>
      <c r="P181" s="28"/>
      <c r="Q181" s="28"/>
      <c r="R181" s="28"/>
      <c r="S181" s="28"/>
      <c r="T181" s="28"/>
      <c r="U181" s="28"/>
      <c r="V181" s="28"/>
      <c r="W181" s="28"/>
      <c r="X181" s="28"/>
      <c r="Y181" s="28"/>
      <c r="Z181" s="28"/>
      <c r="AA181" s="28"/>
      <c r="AB181" s="28"/>
      <c r="AC181" s="28"/>
      <c r="AD181" s="28"/>
      <c r="AE181" s="28"/>
      <c r="AF181" s="28"/>
      <c r="AG181" s="28"/>
      <c r="AH181" s="28"/>
      <c r="AI181" s="28"/>
    </row>
    <row r="182" spans="2:35" x14ac:dyDescent="0.35">
      <c r="H182" s="40" t="s">
        <v>43</v>
      </c>
      <c r="I182" s="42">
        <v>7.6449999999999996</v>
      </c>
      <c r="J182" s="105" t="s">
        <v>37</v>
      </c>
      <c r="N182" s="28"/>
      <c r="O182" s="28"/>
      <c r="P182" s="28"/>
      <c r="Q182" s="28"/>
      <c r="R182" s="28"/>
      <c r="S182" s="28"/>
      <c r="T182" s="28"/>
      <c r="U182" s="28"/>
      <c r="V182" s="28"/>
      <c r="W182" s="28"/>
      <c r="X182" s="28"/>
      <c r="Y182" s="28"/>
      <c r="Z182" s="28"/>
      <c r="AA182" s="28"/>
      <c r="AB182" s="28"/>
      <c r="AC182" s="28"/>
      <c r="AD182" s="28"/>
      <c r="AE182" s="28"/>
      <c r="AF182" s="28"/>
      <c r="AG182" s="28"/>
      <c r="AH182" s="28"/>
      <c r="AI182" s="28"/>
    </row>
    <row r="183" spans="2:35" ht="16" thickBot="1" x14ac:dyDescent="0.4">
      <c r="H183" s="40" t="s">
        <v>42</v>
      </c>
      <c r="I183" s="44">
        <v>600</v>
      </c>
      <c r="J183" s="105" t="s">
        <v>44</v>
      </c>
      <c r="N183" s="28"/>
      <c r="O183" s="28"/>
      <c r="P183" s="28"/>
      <c r="Q183" s="28"/>
      <c r="R183" s="28"/>
      <c r="S183" s="28"/>
      <c r="T183" s="28"/>
      <c r="U183" s="28"/>
      <c r="V183" s="28"/>
      <c r="W183" s="28"/>
      <c r="X183" s="28"/>
      <c r="Y183" s="28"/>
      <c r="Z183" s="28"/>
      <c r="AA183" s="28"/>
      <c r="AB183" s="28"/>
      <c r="AC183" s="28"/>
      <c r="AD183" s="28"/>
      <c r="AE183" s="28"/>
      <c r="AF183" s="28"/>
      <c r="AG183" s="28"/>
      <c r="AH183" s="28"/>
      <c r="AI183" s="28"/>
    </row>
    <row r="184" spans="2:35" x14ac:dyDescent="0.35">
      <c r="N184" s="28"/>
      <c r="O184" s="28"/>
      <c r="P184" s="28"/>
      <c r="Q184" s="28"/>
      <c r="R184" s="28"/>
      <c r="S184" s="28"/>
      <c r="T184" s="28"/>
      <c r="U184" s="28"/>
      <c r="V184" s="28"/>
      <c r="W184" s="28"/>
      <c r="X184" s="28"/>
      <c r="Y184" s="28"/>
      <c r="Z184" s="28"/>
      <c r="AA184" s="28"/>
      <c r="AB184" s="28"/>
      <c r="AC184" s="28"/>
      <c r="AD184" s="28"/>
      <c r="AE184" s="28"/>
      <c r="AF184" s="28"/>
      <c r="AG184" s="28"/>
      <c r="AH184" s="28"/>
      <c r="AI184" s="28"/>
    </row>
    <row r="185" spans="2:35" x14ac:dyDescent="0.35">
      <c r="H185" s="46" t="s">
        <v>45</v>
      </c>
      <c r="I185" s="16">
        <v>3.1415999999999999</v>
      </c>
      <c r="J185" s="16"/>
      <c r="N185" s="28"/>
      <c r="O185" s="28"/>
      <c r="P185" s="28"/>
      <c r="Q185" s="28"/>
      <c r="R185" s="28"/>
      <c r="S185" s="28"/>
      <c r="T185" s="28"/>
      <c r="U185" s="28"/>
      <c r="V185" s="28"/>
      <c r="W185" s="28"/>
      <c r="X185" s="28"/>
      <c r="Y185" s="28"/>
      <c r="Z185" s="28"/>
      <c r="AA185" s="28"/>
      <c r="AB185" s="28"/>
      <c r="AC185" s="28"/>
      <c r="AD185" s="28"/>
      <c r="AE185" s="28"/>
      <c r="AF185" s="28"/>
      <c r="AG185" s="28"/>
      <c r="AH185" s="28"/>
      <c r="AI185" s="28"/>
    </row>
    <row r="186" spans="2:35" x14ac:dyDescent="0.35">
      <c r="H186" s="46" t="s">
        <v>88</v>
      </c>
      <c r="I186" s="16" t="s">
        <v>46</v>
      </c>
      <c r="J186" s="16"/>
      <c r="N186" s="28"/>
      <c r="O186" s="28"/>
      <c r="P186" s="28"/>
      <c r="Q186" s="28"/>
      <c r="R186" s="28"/>
      <c r="S186" s="28"/>
      <c r="T186" s="28"/>
      <c r="U186" s="28"/>
      <c r="V186" s="28"/>
      <c r="W186" s="28"/>
      <c r="X186" s="28"/>
      <c r="Y186" s="28"/>
      <c r="Z186" s="28"/>
      <c r="AA186" s="28"/>
      <c r="AB186" s="28"/>
      <c r="AC186" s="28"/>
      <c r="AD186" s="28"/>
      <c r="AE186" s="28"/>
      <c r="AF186" s="28"/>
      <c r="AG186" s="28"/>
      <c r="AH186" s="28"/>
      <c r="AI186" s="28"/>
    </row>
    <row r="187" spans="2:35" x14ac:dyDescent="0.35">
      <c r="H187" s="47" t="s">
        <v>9</v>
      </c>
      <c r="I187" s="123">
        <f>3.1216 *I182 * I183 / 12</f>
        <v>1193.2315999999998</v>
      </c>
      <c r="J187" s="17" t="s">
        <v>47</v>
      </c>
      <c r="N187" s="28"/>
      <c r="O187" s="28"/>
      <c r="P187" s="28"/>
      <c r="Q187" s="28"/>
      <c r="R187" s="28"/>
      <c r="S187" s="28"/>
      <c r="T187" s="28"/>
      <c r="U187" s="28"/>
      <c r="V187" s="28"/>
      <c r="W187" s="28"/>
      <c r="X187" s="28"/>
      <c r="Y187" s="28"/>
      <c r="Z187" s="28"/>
      <c r="AA187" s="28"/>
      <c r="AB187" s="28"/>
      <c r="AC187" s="28"/>
      <c r="AD187" s="28"/>
      <c r="AE187" s="28"/>
      <c r="AF187" s="28"/>
      <c r="AG187" s="28"/>
      <c r="AH187" s="28"/>
      <c r="AI187" s="28"/>
    </row>
    <row r="188" spans="2:35" x14ac:dyDescent="0.35">
      <c r="N188" s="28"/>
      <c r="O188" s="28"/>
      <c r="P188" s="28"/>
      <c r="Q188" s="28"/>
      <c r="R188" s="28"/>
      <c r="S188" s="28"/>
      <c r="T188" s="28"/>
      <c r="U188" s="28"/>
      <c r="V188" s="28"/>
      <c r="W188" s="28"/>
      <c r="X188" s="28"/>
      <c r="Y188" s="28"/>
      <c r="Z188" s="28"/>
      <c r="AA188" s="28"/>
      <c r="AB188" s="28"/>
      <c r="AC188" s="28"/>
      <c r="AD188" s="28"/>
      <c r="AE188" s="28"/>
      <c r="AF188" s="28"/>
      <c r="AG188" s="28"/>
      <c r="AH188" s="28"/>
      <c r="AI188" s="28"/>
    </row>
    <row r="189" spans="2:35" x14ac:dyDescent="0.35">
      <c r="N189" s="28"/>
      <c r="O189" s="28"/>
      <c r="P189" s="28"/>
      <c r="Q189" s="28"/>
      <c r="R189" s="28"/>
      <c r="S189" s="28"/>
      <c r="T189" s="28"/>
      <c r="U189" s="28"/>
      <c r="V189" s="28"/>
      <c r="W189" s="28"/>
      <c r="X189" s="28"/>
      <c r="Y189" s="28"/>
      <c r="Z189" s="28"/>
      <c r="AA189" s="28"/>
      <c r="AB189" s="28"/>
      <c r="AC189" s="28"/>
      <c r="AD189" s="28"/>
      <c r="AE189" s="28"/>
      <c r="AF189" s="28"/>
      <c r="AG189" s="28"/>
      <c r="AH189" s="28"/>
      <c r="AI189" s="28"/>
    </row>
    <row r="190" spans="2:35" x14ac:dyDescent="0.35">
      <c r="N190" s="28"/>
      <c r="O190" s="28"/>
      <c r="P190" s="28"/>
      <c r="Q190" s="28"/>
      <c r="R190" s="28"/>
      <c r="S190" s="28"/>
      <c r="T190" s="28"/>
      <c r="U190" s="28"/>
      <c r="V190" s="28"/>
      <c r="W190" s="28"/>
      <c r="X190" s="28"/>
      <c r="Y190" s="28"/>
      <c r="Z190" s="28"/>
      <c r="AA190" s="28"/>
      <c r="AB190" s="28"/>
      <c r="AC190" s="28"/>
      <c r="AD190" s="28"/>
      <c r="AE190" s="28"/>
      <c r="AF190" s="28"/>
      <c r="AG190" s="28"/>
      <c r="AH190" s="28"/>
      <c r="AI190" s="28"/>
    </row>
    <row r="191" spans="2:35" x14ac:dyDescent="0.35">
      <c r="N191" s="28"/>
      <c r="O191" s="28"/>
      <c r="P191" s="28"/>
      <c r="Q191" s="28"/>
      <c r="R191" s="28"/>
      <c r="S191" s="28"/>
      <c r="T191" s="28"/>
      <c r="U191" s="28"/>
      <c r="V191" s="28"/>
      <c r="W191" s="28"/>
      <c r="X191" s="28"/>
      <c r="Y191" s="28"/>
      <c r="Z191" s="28"/>
      <c r="AA191" s="28"/>
      <c r="AB191" s="28"/>
      <c r="AC191" s="28"/>
      <c r="AD191" s="28"/>
      <c r="AE191" s="28"/>
      <c r="AF191" s="28"/>
      <c r="AG191" s="28"/>
      <c r="AH191" s="28"/>
      <c r="AI191" s="28"/>
    </row>
    <row r="192" spans="2:35" x14ac:dyDescent="0.35">
      <c r="N192" s="28"/>
      <c r="O192" s="28"/>
      <c r="P192" s="28"/>
      <c r="Q192" s="28"/>
      <c r="R192" s="28"/>
      <c r="S192" s="28"/>
      <c r="T192" s="28"/>
      <c r="U192" s="28"/>
      <c r="V192" s="28"/>
      <c r="W192" s="28"/>
      <c r="X192" s="28"/>
      <c r="Y192" s="28"/>
      <c r="Z192" s="28"/>
      <c r="AA192" s="28"/>
      <c r="AB192" s="28"/>
      <c r="AC192" s="28"/>
      <c r="AD192" s="28"/>
      <c r="AE192" s="28"/>
      <c r="AF192" s="28"/>
      <c r="AG192" s="28"/>
      <c r="AH192" s="28"/>
      <c r="AI192" s="28"/>
    </row>
    <row r="193" spans="2:35" x14ac:dyDescent="0.35">
      <c r="N193" s="28"/>
      <c r="O193" s="28"/>
      <c r="P193" s="28"/>
      <c r="Q193" s="28"/>
      <c r="R193" s="28"/>
      <c r="S193" s="28"/>
      <c r="T193" s="28"/>
      <c r="U193" s="28"/>
      <c r="V193" s="28"/>
      <c r="W193" s="28"/>
      <c r="X193" s="28"/>
      <c r="Y193" s="28"/>
      <c r="Z193" s="28"/>
      <c r="AA193" s="28"/>
      <c r="AB193" s="28"/>
      <c r="AC193" s="28"/>
      <c r="AD193" s="28"/>
      <c r="AE193" s="28"/>
      <c r="AF193" s="28"/>
      <c r="AG193" s="28"/>
      <c r="AH193" s="28"/>
      <c r="AI193" s="28"/>
    </row>
    <row r="194" spans="2:35" x14ac:dyDescent="0.35">
      <c r="N194" s="28"/>
      <c r="O194" s="28"/>
      <c r="P194" s="28"/>
      <c r="Q194" s="28"/>
      <c r="R194" s="28"/>
      <c r="S194" s="28"/>
      <c r="T194" s="28"/>
      <c r="U194" s="28"/>
      <c r="V194" s="28"/>
      <c r="W194" s="28"/>
      <c r="X194" s="28"/>
      <c r="Y194" s="28"/>
      <c r="Z194" s="28"/>
      <c r="AA194" s="28"/>
      <c r="AB194" s="28"/>
      <c r="AC194" s="28"/>
      <c r="AD194" s="28"/>
      <c r="AE194" s="28"/>
      <c r="AF194" s="28"/>
      <c r="AG194" s="28"/>
      <c r="AH194" s="28"/>
      <c r="AI194" s="28"/>
    </row>
    <row r="195" spans="2:35" x14ac:dyDescent="0.35">
      <c r="N195" s="28"/>
      <c r="O195" s="28"/>
      <c r="P195" s="28"/>
      <c r="Q195" s="28"/>
      <c r="R195" s="28"/>
      <c r="S195" s="28"/>
      <c r="T195" s="28"/>
      <c r="U195" s="28"/>
      <c r="V195" s="28"/>
      <c r="W195" s="28"/>
      <c r="X195" s="28"/>
      <c r="Y195" s="28"/>
      <c r="Z195" s="28"/>
      <c r="AA195" s="28"/>
      <c r="AB195" s="28"/>
      <c r="AC195" s="28"/>
      <c r="AD195" s="28"/>
      <c r="AE195" s="28"/>
      <c r="AF195" s="28"/>
      <c r="AG195" s="28"/>
      <c r="AH195" s="28"/>
      <c r="AI195" s="28"/>
    </row>
    <row r="196" spans="2:35" x14ac:dyDescent="0.35">
      <c r="N196" s="28"/>
      <c r="O196" s="28"/>
      <c r="P196" s="28"/>
      <c r="Q196" s="28"/>
      <c r="R196" s="28"/>
      <c r="S196" s="28"/>
      <c r="T196" s="28"/>
      <c r="U196" s="28"/>
      <c r="V196" s="28"/>
      <c r="W196" s="28"/>
      <c r="X196" s="28"/>
      <c r="Y196" s="28"/>
      <c r="Z196" s="28"/>
      <c r="AA196" s="28"/>
      <c r="AB196" s="28"/>
      <c r="AC196" s="28"/>
      <c r="AD196" s="28"/>
      <c r="AE196" s="28"/>
      <c r="AF196" s="28"/>
      <c r="AG196" s="28"/>
      <c r="AH196" s="28"/>
      <c r="AI196" s="28"/>
    </row>
    <row r="197" spans="2:35" x14ac:dyDescent="0.35">
      <c r="N197" s="28"/>
      <c r="O197" s="28"/>
      <c r="P197" s="28"/>
      <c r="Q197" s="28"/>
      <c r="R197" s="28"/>
      <c r="S197" s="28"/>
      <c r="T197" s="28"/>
      <c r="U197" s="28"/>
      <c r="V197" s="28"/>
      <c r="W197" s="28"/>
      <c r="X197" s="28"/>
      <c r="Y197" s="28"/>
      <c r="Z197" s="28"/>
      <c r="AA197" s="28"/>
      <c r="AB197" s="28"/>
      <c r="AC197" s="28"/>
      <c r="AD197" s="28"/>
      <c r="AE197" s="28"/>
      <c r="AF197" s="28"/>
      <c r="AG197" s="28"/>
      <c r="AH197" s="28"/>
      <c r="AI197" s="28"/>
    </row>
    <row r="198" spans="2:35" x14ac:dyDescent="0.35">
      <c r="N198" s="28"/>
      <c r="O198" s="28"/>
      <c r="P198" s="28"/>
      <c r="Q198" s="28"/>
      <c r="R198" s="28"/>
      <c r="S198" s="28"/>
      <c r="T198" s="28"/>
      <c r="U198" s="28"/>
      <c r="V198" s="28"/>
      <c r="W198" s="28"/>
      <c r="X198" s="28"/>
      <c r="Y198" s="28"/>
      <c r="Z198" s="28"/>
      <c r="AA198" s="28"/>
      <c r="AB198" s="28"/>
      <c r="AC198" s="28"/>
      <c r="AD198" s="28"/>
      <c r="AE198" s="28"/>
      <c r="AF198" s="28"/>
      <c r="AG198" s="28"/>
      <c r="AH198" s="28"/>
      <c r="AI198" s="28"/>
    </row>
    <row r="199" spans="2:35" x14ac:dyDescent="0.35">
      <c r="N199" s="28"/>
      <c r="O199" s="28"/>
      <c r="P199" s="28"/>
      <c r="Q199" s="28"/>
      <c r="R199" s="28"/>
      <c r="S199" s="28"/>
      <c r="T199" s="28"/>
      <c r="U199" s="28"/>
      <c r="V199" s="28"/>
      <c r="W199" s="28"/>
      <c r="X199" s="28"/>
      <c r="Y199" s="28"/>
      <c r="Z199" s="28"/>
      <c r="AA199" s="28"/>
      <c r="AB199" s="28"/>
      <c r="AC199" s="28"/>
      <c r="AD199" s="28"/>
      <c r="AE199" s="28"/>
      <c r="AF199" s="28"/>
      <c r="AG199" s="28"/>
      <c r="AH199" s="28"/>
      <c r="AI199" s="28"/>
    </row>
    <row r="200" spans="2:35" x14ac:dyDescent="0.35">
      <c r="H200" s="40"/>
      <c r="J200" s="105"/>
      <c r="N200" s="28"/>
      <c r="O200" s="28"/>
      <c r="P200" s="28"/>
      <c r="Q200" s="28"/>
      <c r="R200" s="28"/>
      <c r="S200" s="28"/>
      <c r="T200" s="28"/>
      <c r="U200" s="28"/>
      <c r="V200" s="28"/>
      <c r="W200" s="28"/>
      <c r="X200" s="28"/>
      <c r="Y200" s="28"/>
      <c r="Z200" s="28"/>
      <c r="AA200" s="28"/>
      <c r="AB200" s="28"/>
      <c r="AC200" s="28"/>
      <c r="AD200" s="28"/>
      <c r="AE200" s="28"/>
      <c r="AF200" s="28"/>
      <c r="AG200" s="28"/>
      <c r="AH200" s="28"/>
      <c r="AI200" s="28"/>
    </row>
    <row r="201" spans="2:35" x14ac:dyDescent="0.35">
      <c r="N201" s="28"/>
      <c r="O201" s="28"/>
      <c r="P201" s="28"/>
      <c r="Q201" s="28"/>
      <c r="R201" s="28"/>
      <c r="S201" s="28"/>
      <c r="T201" s="28"/>
      <c r="U201" s="28"/>
      <c r="V201" s="28"/>
      <c r="W201" s="28"/>
      <c r="X201" s="28"/>
      <c r="Y201" s="28"/>
      <c r="Z201" s="28"/>
      <c r="AA201" s="28"/>
      <c r="AB201" s="28"/>
      <c r="AC201" s="28"/>
      <c r="AD201" s="28"/>
      <c r="AE201" s="28"/>
      <c r="AF201" s="28"/>
      <c r="AG201" s="28"/>
      <c r="AH201" s="28"/>
      <c r="AI201" s="28"/>
    </row>
    <row r="202" spans="2:35" ht="18" x14ac:dyDescent="0.4">
      <c r="B202" s="32" t="s">
        <v>87</v>
      </c>
      <c r="H202" s="40"/>
      <c r="I202" s="105"/>
      <c r="J202" s="105"/>
      <c r="N202" s="28"/>
      <c r="O202" s="28"/>
      <c r="P202" s="28"/>
      <c r="Q202" s="28"/>
      <c r="R202" s="28"/>
      <c r="S202" s="28"/>
      <c r="T202" s="28"/>
      <c r="U202" s="28"/>
      <c r="V202" s="28"/>
      <c r="W202" s="28"/>
      <c r="X202" s="28"/>
      <c r="Y202" s="28"/>
      <c r="Z202" s="28"/>
      <c r="AA202" s="28"/>
      <c r="AB202" s="28"/>
      <c r="AC202" s="28"/>
      <c r="AD202" s="28"/>
      <c r="AE202" s="28"/>
      <c r="AF202" s="28"/>
      <c r="AG202" s="28"/>
      <c r="AH202" s="28"/>
      <c r="AI202" s="28"/>
    </row>
    <row r="203" spans="2:35" x14ac:dyDescent="0.35">
      <c r="I203" s="41" t="s">
        <v>2</v>
      </c>
      <c r="K203" s="114"/>
      <c r="N203" s="28"/>
      <c r="O203" s="28"/>
      <c r="P203" s="28"/>
      <c r="Q203" s="28"/>
      <c r="R203" s="28"/>
      <c r="S203" s="28"/>
      <c r="T203" s="28"/>
      <c r="U203" s="28"/>
      <c r="V203" s="28"/>
      <c r="W203" s="28"/>
      <c r="X203" s="28"/>
      <c r="Y203" s="28"/>
      <c r="Z203" s="28"/>
      <c r="AA203" s="28"/>
      <c r="AB203" s="28"/>
      <c r="AC203" s="28"/>
      <c r="AD203" s="28"/>
      <c r="AE203" s="28"/>
      <c r="AF203" s="28"/>
      <c r="AG203" s="28"/>
      <c r="AH203" s="28"/>
      <c r="AI203" s="28"/>
    </row>
    <row r="204" spans="2:35" x14ac:dyDescent="0.35">
      <c r="F204" s="17"/>
      <c r="G204" s="17"/>
      <c r="H204" s="46" t="s">
        <v>89</v>
      </c>
      <c r="I204" s="123">
        <f>I187</f>
        <v>1193.2315999999998</v>
      </c>
      <c r="J204" s="17" t="s">
        <v>47</v>
      </c>
      <c r="N204" s="28"/>
      <c r="O204" s="28"/>
      <c r="P204" s="28"/>
      <c r="Q204" s="28"/>
      <c r="R204" s="28"/>
      <c r="S204" s="28"/>
      <c r="T204" s="28"/>
      <c r="U204" s="28"/>
      <c r="V204" s="28"/>
      <c r="W204" s="28"/>
      <c r="X204" s="28"/>
      <c r="Y204" s="28"/>
      <c r="Z204" s="28"/>
      <c r="AA204" s="28"/>
      <c r="AB204" s="28"/>
      <c r="AC204" s="28"/>
      <c r="AD204" s="28"/>
      <c r="AE204" s="28"/>
      <c r="AF204" s="28"/>
      <c r="AG204" s="28"/>
      <c r="AH204" s="28"/>
      <c r="AI204" s="28"/>
    </row>
    <row r="205" spans="2:35" ht="16" thickBot="1" x14ac:dyDescent="0.4">
      <c r="I205" s="41" t="s">
        <v>1</v>
      </c>
      <c r="N205" s="28"/>
      <c r="O205" s="28"/>
      <c r="P205" s="28"/>
      <c r="Q205" s="28"/>
      <c r="R205" s="28"/>
      <c r="S205" s="28"/>
      <c r="T205" s="28"/>
      <c r="U205" s="28"/>
      <c r="V205" s="28"/>
      <c r="W205" s="28"/>
      <c r="X205" s="28"/>
      <c r="Y205" s="28"/>
      <c r="Z205" s="28"/>
      <c r="AA205" s="28"/>
      <c r="AB205" s="28"/>
      <c r="AC205" s="28"/>
      <c r="AD205" s="28"/>
      <c r="AE205" s="28"/>
      <c r="AF205" s="28"/>
      <c r="AG205" s="28"/>
      <c r="AH205" s="28"/>
      <c r="AI205" s="28"/>
    </row>
    <row r="206" spans="2:35" x14ac:dyDescent="0.35">
      <c r="H206" s="46" t="s">
        <v>90</v>
      </c>
      <c r="I206" s="115"/>
      <c r="J206" s="116"/>
      <c r="K206" s="116"/>
      <c r="L206" s="117"/>
      <c r="N206" s="28"/>
      <c r="O206" s="28"/>
      <c r="P206" s="28"/>
      <c r="Q206" s="28"/>
      <c r="R206" s="28"/>
      <c r="S206" s="28"/>
      <c r="T206" s="28"/>
      <c r="U206" s="28"/>
      <c r="V206" s="28"/>
      <c r="W206" s="28"/>
      <c r="X206" s="28"/>
      <c r="Y206" s="28"/>
      <c r="Z206" s="28"/>
      <c r="AA206" s="28"/>
      <c r="AB206" s="28"/>
      <c r="AC206" s="28"/>
      <c r="AD206" s="28"/>
      <c r="AE206" s="28"/>
      <c r="AF206" s="28"/>
      <c r="AG206" s="28"/>
      <c r="AH206" s="28"/>
      <c r="AI206" s="28"/>
    </row>
    <row r="207" spans="2:35" ht="16" thickBot="1" x14ac:dyDescent="0.4">
      <c r="I207" s="118"/>
      <c r="J207" s="119"/>
      <c r="K207" s="119"/>
      <c r="L207" s="120"/>
      <c r="N207" s="28"/>
      <c r="O207" s="28"/>
      <c r="P207" s="28"/>
      <c r="Q207" s="28"/>
      <c r="R207" s="28"/>
      <c r="S207" s="28"/>
      <c r="T207" s="28"/>
      <c r="U207" s="28"/>
      <c r="V207" s="28"/>
      <c r="W207" s="28"/>
      <c r="X207" s="28"/>
      <c r="Y207" s="28"/>
      <c r="Z207" s="28"/>
      <c r="AA207" s="28"/>
      <c r="AB207" s="28"/>
      <c r="AC207" s="28"/>
      <c r="AD207" s="28"/>
      <c r="AE207" s="28"/>
      <c r="AF207" s="28"/>
      <c r="AG207" s="28"/>
      <c r="AH207" s="28"/>
      <c r="AI207" s="28"/>
    </row>
    <row r="208" spans="2:35" x14ac:dyDescent="0.35">
      <c r="H208" s="40"/>
      <c r="I208" s="105"/>
      <c r="J208" s="105"/>
      <c r="N208" s="28"/>
      <c r="O208" s="28"/>
      <c r="P208" s="28"/>
      <c r="Q208" s="28"/>
      <c r="R208" s="28"/>
      <c r="S208" s="28"/>
      <c r="T208" s="28"/>
      <c r="U208" s="28"/>
      <c r="V208" s="28"/>
      <c r="W208" s="28"/>
      <c r="X208" s="28"/>
      <c r="Y208" s="28"/>
      <c r="Z208" s="28"/>
      <c r="AA208" s="28"/>
      <c r="AB208" s="28"/>
      <c r="AC208" s="28"/>
      <c r="AD208" s="28"/>
      <c r="AE208" s="28"/>
      <c r="AF208" s="28"/>
      <c r="AG208" s="28"/>
      <c r="AH208" s="28"/>
      <c r="AI208" s="28"/>
    </row>
    <row r="209" spans="2:35" x14ac:dyDescent="0.35">
      <c r="N209" s="28"/>
      <c r="O209" s="28"/>
      <c r="P209" s="28"/>
      <c r="Q209" s="28"/>
      <c r="R209" s="28"/>
      <c r="S209" s="28"/>
      <c r="T209" s="28"/>
      <c r="U209" s="28"/>
      <c r="V209" s="28"/>
      <c r="W209" s="28"/>
      <c r="X209" s="28"/>
      <c r="Y209" s="28"/>
      <c r="Z209" s="28"/>
      <c r="AA209" s="28"/>
      <c r="AB209" s="28"/>
      <c r="AC209" s="28"/>
      <c r="AD209" s="28"/>
      <c r="AE209" s="28"/>
      <c r="AF209" s="28"/>
      <c r="AG209" s="28"/>
      <c r="AH209" s="28"/>
      <c r="AI209" s="28"/>
    </row>
    <row r="210" spans="2:35" ht="18" x14ac:dyDescent="0.4">
      <c r="B210" s="32" t="s">
        <v>86</v>
      </c>
      <c r="N210" s="28"/>
      <c r="O210" s="28"/>
      <c r="P210" s="28"/>
      <c r="Q210" s="28"/>
      <c r="R210" s="28"/>
      <c r="S210" s="28"/>
      <c r="T210" s="28"/>
      <c r="U210" s="28"/>
      <c r="V210" s="28"/>
      <c r="W210" s="28"/>
      <c r="X210" s="28"/>
      <c r="Y210" s="28"/>
      <c r="Z210" s="28"/>
      <c r="AA210" s="28"/>
      <c r="AB210" s="28"/>
      <c r="AC210" s="28"/>
      <c r="AD210" s="28"/>
      <c r="AE210" s="28"/>
      <c r="AF210" s="28"/>
      <c r="AG210" s="28"/>
      <c r="AH210" s="28"/>
      <c r="AI210" s="28"/>
    </row>
    <row r="211" spans="2:35" ht="16" thickBot="1" x14ac:dyDescent="0.4">
      <c r="H211" s="40"/>
      <c r="I211" s="41" t="s">
        <v>1</v>
      </c>
      <c r="J211" s="105"/>
      <c r="N211" s="28"/>
      <c r="O211" s="28"/>
      <c r="P211" s="28"/>
      <c r="Q211" s="28"/>
      <c r="R211" s="28"/>
      <c r="S211" s="28"/>
      <c r="T211" s="28"/>
      <c r="U211" s="28"/>
      <c r="V211" s="28"/>
      <c r="W211" s="28"/>
      <c r="X211" s="28"/>
      <c r="Y211" s="28"/>
      <c r="Z211" s="28"/>
      <c r="AA211" s="28"/>
      <c r="AB211" s="28"/>
      <c r="AC211" s="28"/>
      <c r="AD211" s="28"/>
      <c r="AE211" s="28"/>
      <c r="AF211" s="28"/>
      <c r="AG211" s="28"/>
      <c r="AH211" s="28"/>
      <c r="AI211" s="28"/>
    </row>
    <row r="212" spans="2:35" x14ac:dyDescent="0.35">
      <c r="H212" s="40" t="s">
        <v>48</v>
      </c>
      <c r="I212" s="42">
        <v>24</v>
      </c>
      <c r="J212" s="105" t="s">
        <v>37</v>
      </c>
      <c r="N212" s="28"/>
      <c r="O212" s="28"/>
      <c r="P212" s="28"/>
      <c r="Q212" s="28"/>
      <c r="R212" s="28"/>
      <c r="S212" s="28"/>
      <c r="T212" s="28"/>
      <c r="U212" s="28"/>
      <c r="V212" s="28"/>
      <c r="W212" s="28"/>
      <c r="X212" s="28"/>
      <c r="Y212" s="28"/>
      <c r="Z212" s="28"/>
      <c r="AA212" s="28"/>
      <c r="AB212" s="28"/>
      <c r="AC212" s="28"/>
      <c r="AD212" s="28"/>
      <c r="AE212" s="28"/>
      <c r="AF212" s="28"/>
      <c r="AG212" s="28"/>
      <c r="AH212" s="28"/>
      <c r="AI212" s="28"/>
    </row>
    <row r="213" spans="2:35" x14ac:dyDescent="0.35">
      <c r="H213" s="40" t="s">
        <v>52</v>
      </c>
      <c r="I213" s="121">
        <v>0.625</v>
      </c>
      <c r="J213" s="105" t="s">
        <v>37</v>
      </c>
      <c r="N213" s="28"/>
      <c r="O213" s="28"/>
      <c r="P213" s="28"/>
      <c r="Q213" s="28"/>
      <c r="R213" s="28"/>
      <c r="S213" s="28"/>
      <c r="T213" s="28"/>
      <c r="U213" s="28"/>
      <c r="V213" s="28"/>
      <c r="W213" s="28"/>
      <c r="X213" s="28"/>
      <c r="Y213" s="28"/>
      <c r="Z213" s="28"/>
      <c r="AA213" s="28"/>
      <c r="AB213" s="28"/>
      <c r="AC213" s="28"/>
      <c r="AD213" s="28"/>
      <c r="AE213" s="28"/>
      <c r="AF213" s="28"/>
      <c r="AG213" s="28"/>
      <c r="AH213" s="28"/>
      <c r="AI213" s="28"/>
    </row>
    <row r="214" spans="2:35" x14ac:dyDescent="0.35">
      <c r="H214" s="40" t="s">
        <v>49</v>
      </c>
      <c r="I214" s="43">
        <v>40</v>
      </c>
      <c r="J214" s="105" t="s">
        <v>41</v>
      </c>
      <c r="N214" s="28"/>
      <c r="O214" s="28"/>
      <c r="P214" s="28"/>
      <c r="Q214" s="28"/>
      <c r="R214" s="28"/>
      <c r="S214" s="28"/>
      <c r="T214" s="28"/>
      <c r="U214" s="28"/>
      <c r="V214" s="28"/>
      <c r="W214" s="28"/>
      <c r="X214" s="28"/>
      <c r="Y214" s="28"/>
      <c r="Z214" s="28"/>
      <c r="AA214" s="28"/>
      <c r="AB214" s="28"/>
      <c r="AC214" s="28"/>
      <c r="AD214" s="28"/>
      <c r="AE214" s="28"/>
      <c r="AF214" s="28"/>
      <c r="AG214" s="28"/>
      <c r="AH214" s="28"/>
      <c r="AI214" s="28"/>
    </row>
    <row r="215" spans="2:35" ht="16" thickBot="1" x14ac:dyDescent="0.4">
      <c r="H215" s="40" t="s">
        <v>50</v>
      </c>
      <c r="I215" s="44">
        <v>20</v>
      </c>
      <c r="J215" s="122" t="s">
        <v>41</v>
      </c>
      <c r="N215" s="28"/>
      <c r="O215" s="28"/>
      <c r="P215" s="28"/>
      <c r="Q215" s="28"/>
      <c r="R215" s="28"/>
      <c r="S215" s="28"/>
      <c r="T215" s="28"/>
      <c r="U215" s="28"/>
      <c r="V215" s="28"/>
      <c r="W215" s="28"/>
      <c r="X215" s="28"/>
      <c r="Y215" s="28"/>
      <c r="Z215" s="28"/>
      <c r="AA215" s="28"/>
      <c r="AB215" s="28"/>
      <c r="AC215" s="28"/>
      <c r="AD215" s="28"/>
      <c r="AE215" s="28"/>
      <c r="AF215" s="28"/>
      <c r="AG215" s="28"/>
      <c r="AH215" s="28"/>
      <c r="AI215" s="28"/>
    </row>
    <row r="216" spans="2:35" x14ac:dyDescent="0.35">
      <c r="E216" s="17" t="s">
        <v>164</v>
      </c>
      <c r="H216" s="40"/>
      <c r="I216" s="41" t="s">
        <v>2</v>
      </c>
      <c r="J216" s="105"/>
      <c r="N216" s="28"/>
      <c r="O216" s="28"/>
      <c r="P216" s="28"/>
      <c r="Q216" s="28"/>
      <c r="R216" s="28"/>
      <c r="S216" s="28"/>
      <c r="T216" s="28"/>
      <c r="U216" s="28"/>
      <c r="V216" s="28"/>
      <c r="W216" s="28"/>
      <c r="X216" s="28"/>
      <c r="Y216" s="28"/>
      <c r="Z216" s="28"/>
      <c r="AA216" s="28"/>
      <c r="AB216" s="28"/>
      <c r="AC216" s="28"/>
      <c r="AD216" s="28"/>
      <c r="AE216" s="28"/>
      <c r="AF216" s="28"/>
      <c r="AG216" s="28"/>
      <c r="AH216" s="28"/>
      <c r="AI216" s="28"/>
    </row>
    <row r="217" spans="2:35" x14ac:dyDescent="0.35">
      <c r="H217" s="46" t="s">
        <v>55</v>
      </c>
      <c r="I217" s="17" t="s">
        <v>53</v>
      </c>
      <c r="J217" s="17"/>
      <c r="N217" s="28"/>
      <c r="O217" s="28"/>
      <c r="P217" s="28"/>
      <c r="Q217" s="28"/>
      <c r="R217" s="28"/>
      <c r="S217" s="28"/>
      <c r="T217" s="28"/>
      <c r="U217" s="28"/>
      <c r="V217" s="28"/>
      <c r="W217" s="28"/>
      <c r="X217" s="28"/>
      <c r="Y217" s="28"/>
      <c r="Z217" s="28"/>
      <c r="AA217" s="28"/>
      <c r="AB217" s="28"/>
      <c r="AC217" s="28"/>
      <c r="AD217" s="28"/>
      <c r="AE217" s="28"/>
      <c r="AF217" s="28"/>
      <c r="AG217" s="28"/>
      <c r="AH217" s="28"/>
      <c r="AI217" s="28"/>
    </row>
    <row r="218" spans="2:35" x14ac:dyDescent="0.35">
      <c r="H218" s="47" t="s">
        <v>9</v>
      </c>
      <c r="I218" s="16">
        <f>I212/I213</f>
        <v>38.4</v>
      </c>
      <c r="J218" s="16" t="s">
        <v>54</v>
      </c>
      <c r="N218" s="28"/>
      <c r="O218" s="28"/>
      <c r="P218" s="28"/>
      <c r="Q218" s="28"/>
      <c r="R218" s="28"/>
      <c r="S218" s="28"/>
      <c r="T218" s="28"/>
      <c r="U218" s="28"/>
      <c r="V218" s="28"/>
      <c r="W218" s="28"/>
      <c r="X218" s="28"/>
      <c r="Y218" s="28"/>
      <c r="Z218" s="28"/>
      <c r="AA218" s="28"/>
      <c r="AB218" s="28"/>
      <c r="AC218" s="28"/>
      <c r="AD218" s="28"/>
      <c r="AE218" s="28"/>
      <c r="AF218" s="28"/>
      <c r="AG218" s="28"/>
      <c r="AH218" s="28"/>
      <c r="AI218" s="28"/>
    </row>
    <row r="219" spans="2:35" x14ac:dyDescent="0.35">
      <c r="H219" s="46" t="s">
        <v>51</v>
      </c>
      <c r="I219" s="16" t="s">
        <v>56</v>
      </c>
      <c r="J219" s="16"/>
      <c r="N219" s="28"/>
      <c r="O219" s="28"/>
      <c r="P219" s="28"/>
      <c r="Q219" s="28"/>
      <c r="R219" s="28"/>
      <c r="S219" s="28"/>
      <c r="T219" s="28"/>
      <c r="U219" s="28"/>
      <c r="V219" s="28"/>
      <c r="W219" s="28"/>
      <c r="X219" s="28"/>
      <c r="Y219" s="28"/>
      <c r="Z219" s="28"/>
      <c r="AA219" s="28"/>
      <c r="AB219" s="28"/>
      <c r="AC219" s="28"/>
      <c r="AD219" s="28"/>
      <c r="AE219" s="28"/>
      <c r="AF219" s="28"/>
      <c r="AG219" s="28"/>
      <c r="AH219" s="28"/>
      <c r="AI219" s="28"/>
    </row>
    <row r="220" spans="2:35" x14ac:dyDescent="0.35">
      <c r="H220" s="47" t="s">
        <v>9</v>
      </c>
      <c r="I220" s="123">
        <f>(2*I218)+((I214+I215)/2)+(0.1013*(I214-I215)^2/(4*I218))</f>
        <v>107.06380208333333</v>
      </c>
      <c r="J220" s="16" t="s">
        <v>54</v>
      </c>
      <c r="N220" s="28"/>
      <c r="O220" s="28"/>
      <c r="P220" s="28"/>
      <c r="Q220" s="28"/>
      <c r="R220" s="28"/>
      <c r="S220" s="28"/>
      <c r="T220" s="28"/>
      <c r="U220" s="28"/>
      <c r="V220" s="28"/>
      <c r="W220" s="28"/>
      <c r="X220" s="28"/>
      <c r="Y220" s="28"/>
      <c r="Z220" s="28"/>
      <c r="AA220" s="28"/>
      <c r="AB220" s="28"/>
      <c r="AC220" s="28"/>
      <c r="AD220" s="28"/>
      <c r="AE220" s="28"/>
      <c r="AF220" s="28"/>
      <c r="AG220" s="28"/>
      <c r="AH220" s="28"/>
      <c r="AI220" s="28"/>
    </row>
    <row r="221" spans="2:35" x14ac:dyDescent="0.35">
      <c r="H221" s="46" t="s">
        <v>149</v>
      </c>
      <c r="I221" s="17" t="s">
        <v>150</v>
      </c>
      <c r="J221" s="17"/>
      <c r="N221" s="28"/>
      <c r="O221" s="28"/>
      <c r="P221" s="28"/>
      <c r="Q221" s="28"/>
      <c r="R221" s="28"/>
      <c r="S221" s="28"/>
      <c r="T221" s="28"/>
      <c r="U221" s="28"/>
      <c r="V221" s="28"/>
      <c r="W221" s="28"/>
      <c r="X221" s="28"/>
      <c r="Y221" s="28"/>
      <c r="Z221" s="28"/>
      <c r="AA221" s="28"/>
      <c r="AB221" s="28"/>
      <c r="AC221" s="28"/>
      <c r="AD221" s="28"/>
      <c r="AE221" s="28"/>
      <c r="AF221" s="28"/>
      <c r="AG221" s="28"/>
      <c r="AH221" s="28"/>
      <c r="AI221" s="28"/>
    </row>
    <row r="222" spans="2:35" x14ac:dyDescent="0.35">
      <c r="H222" s="17"/>
      <c r="I222" s="48">
        <f>I213*I220</f>
        <v>66.914876302083329</v>
      </c>
      <c r="J222" s="17" t="s">
        <v>37</v>
      </c>
      <c r="N222" s="28"/>
      <c r="O222" s="28"/>
      <c r="P222" s="28"/>
      <c r="Q222" s="28"/>
      <c r="R222" s="28"/>
      <c r="S222" s="28"/>
      <c r="T222" s="28"/>
      <c r="U222" s="28"/>
      <c r="V222" s="28"/>
      <c r="W222" s="28"/>
      <c r="X222" s="28"/>
      <c r="Y222" s="28"/>
      <c r="Z222" s="28"/>
      <c r="AA222" s="28"/>
      <c r="AB222" s="28"/>
      <c r="AC222" s="28"/>
      <c r="AD222" s="28"/>
      <c r="AE222" s="28"/>
      <c r="AF222" s="28"/>
      <c r="AG222" s="28"/>
      <c r="AH222" s="28"/>
      <c r="AI222" s="28"/>
    </row>
    <row r="223" spans="2:35" x14ac:dyDescent="0.35">
      <c r="N223" s="28"/>
      <c r="O223" s="28"/>
      <c r="P223" s="28"/>
      <c r="Q223" s="28"/>
      <c r="R223" s="28"/>
      <c r="S223" s="28"/>
      <c r="T223" s="28"/>
      <c r="U223" s="28"/>
      <c r="V223" s="28"/>
      <c r="W223" s="28"/>
      <c r="X223" s="28"/>
      <c r="Y223" s="28"/>
      <c r="Z223" s="28"/>
      <c r="AA223" s="28"/>
      <c r="AB223" s="28"/>
      <c r="AC223" s="28"/>
      <c r="AD223" s="28"/>
      <c r="AE223" s="28"/>
      <c r="AF223" s="28"/>
      <c r="AG223" s="28"/>
      <c r="AH223" s="28"/>
      <c r="AI223" s="28"/>
    </row>
    <row r="224" spans="2:35" x14ac:dyDescent="0.35">
      <c r="N224" s="28"/>
      <c r="O224" s="28"/>
      <c r="P224" s="28"/>
      <c r="Q224" s="28"/>
      <c r="R224" s="28"/>
      <c r="S224" s="28"/>
      <c r="T224" s="28"/>
      <c r="U224" s="28"/>
      <c r="V224" s="28"/>
      <c r="W224" s="28"/>
      <c r="X224" s="28"/>
      <c r="Y224" s="28"/>
      <c r="Z224" s="28"/>
      <c r="AA224" s="28"/>
      <c r="AB224" s="28"/>
      <c r="AC224" s="28"/>
      <c r="AD224" s="28"/>
      <c r="AE224" s="28"/>
      <c r="AF224" s="28"/>
      <c r="AG224" s="28"/>
      <c r="AH224" s="28"/>
      <c r="AI224" s="28"/>
    </row>
    <row r="225" spans="5:35" x14ac:dyDescent="0.35">
      <c r="G225" s="26" t="s">
        <v>198</v>
      </c>
      <c r="N225" s="28"/>
      <c r="O225" s="28"/>
      <c r="P225" s="28"/>
      <c r="Q225" s="28"/>
      <c r="R225" s="28"/>
      <c r="S225" s="28"/>
      <c r="T225" s="28"/>
      <c r="U225" s="28"/>
      <c r="V225" s="28"/>
      <c r="W225" s="28"/>
      <c r="X225" s="28"/>
      <c r="Y225" s="28"/>
      <c r="Z225" s="28"/>
      <c r="AA225" s="28"/>
      <c r="AB225" s="28"/>
      <c r="AC225" s="28"/>
      <c r="AD225" s="28"/>
      <c r="AE225" s="28"/>
      <c r="AF225" s="28"/>
      <c r="AG225" s="28"/>
      <c r="AH225" s="28"/>
      <c r="AI225" s="28"/>
    </row>
    <row r="226" spans="5:35" x14ac:dyDescent="0.35">
      <c r="N226" s="28"/>
      <c r="O226" s="28"/>
      <c r="P226" s="28"/>
      <c r="Q226" s="28"/>
      <c r="R226" s="28"/>
      <c r="S226" s="28"/>
      <c r="T226" s="28"/>
      <c r="U226" s="28"/>
      <c r="V226" s="28"/>
      <c r="W226" s="28"/>
      <c r="X226" s="28"/>
      <c r="Y226" s="28"/>
      <c r="Z226" s="28"/>
      <c r="AA226" s="28"/>
      <c r="AB226" s="28"/>
      <c r="AC226" s="28"/>
      <c r="AD226" s="28"/>
      <c r="AE226" s="28"/>
      <c r="AF226" s="28"/>
      <c r="AG226" s="28"/>
      <c r="AH226" s="28"/>
      <c r="AI226" s="28"/>
    </row>
    <row r="227" spans="5:35" x14ac:dyDescent="0.35">
      <c r="N227" s="28"/>
      <c r="O227" s="28"/>
      <c r="P227" s="28"/>
      <c r="Q227" s="28"/>
      <c r="R227" s="28"/>
      <c r="S227" s="28"/>
      <c r="T227" s="28"/>
      <c r="U227" s="28"/>
      <c r="V227" s="28"/>
      <c r="W227" s="28"/>
      <c r="X227" s="28"/>
      <c r="Y227" s="28"/>
      <c r="Z227" s="28"/>
      <c r="AA227" s="28"/>
      <c r="AB227" s="28"/>
      <c r="AC227" s="28"/>
      <c r="AD227" s="28"/>
      <c r="AE227" s="28"/>
      <c r="AF227" s="28"/>
      <c r="AG227" s="28"/>
      <c r="AH227" s="28"/>
      <c r="AI227" s="28"/>
    </row>
    <row r="228" spans="5:35" x14ac:dyDescent="0.35">
      <c r="N228" s="28"/>
      <c r="O228" s="28"/>
      <c r="P228" s="28"/>
      <c r="Q228" s="28"/>
      <c r="R228" s="28"/>
      <c r="S228" s="28"/>
      <c r="T228" s="28"/>
      <c r="U228" s="28"/>
      <c r="V228" s="28"/>
      <c r="W228" s="28"/>
      <c r="X228" s="28"/>
      <c r="Y228" s="28"/>
      <c r="Z228" s="28"/>
      <c r="AA228" s="28"/>
      <c r="AB228" s="28"/>
      <c r="AC228" s="28"/>
      <c r="AD228" s="28"/>
      <c r="AE228" s="28"/>
      <c r="AF228" s="28"/>
      <c r="AG228" s="28"/>
      <c r="AH228" s="28"/>
      <c r="AI228" s="28"/>
    </row>
    <row r="229" spans="5:35" x14ac:dyDescent="0.35">
      <c r="N229" s="28"/>
      <c r="O229" s="28"/>
      <c r="P229" s="28"/>
      <c r="Q229" s="28"/>
      <c r="R229" s="28"/>
      <c r="S229" s="28"/>
      <c r="T229" s="28"/>
      <c r="U229" s="28"/>
      <c r="V229" s="28"/>
      <c r="W229" s="28"/>
      <c r="X229" s="28"/>
      <c r="Y229" s="28"/>
      <c r="Z229" s="28"/>
      <c r="AA229" s="28"/>
      <c r="AB229" s="28"/>
      <c r="AC229" s="28"/>
      <c r="AD229" s="28"/>
      <c r="AE229" s="28"/>
      <c r="AF229" s="28"/>
      <c r="AG229" s="28"/>
      <c r="AH229" s="28"/>
      <c r="AI229" s="28"/>
    </row>
    <row r="230" spans="5:35" x14ac:dyDescent="0.35">
      <c r="N230" s="28"/>
      <c r="O230" s="28"/>
      <c r="P230" s="28"/>
      <c r="Q230" s="28"/>
      <c r="R230" s="28"/>
      <c r="S230" s="28"/>
      <c r="T230" s="28"/>
      <c r="U230" s="28"/>
      <c r="V230" s="28"/>
      <c r="W230" s="28"/>
      <c r="X230" s="28"/>
      <c r="Y230" s="28"/>
      <c r="Z230" s="28"/>
      <c r="AA230" s="28"/>
      <c r="AB230" s="28"/>
      <c r="AC230" s="28"/>
      <c r="AD230" s="28"/>
      <c r="AE230" s="28"/>
      <c r="AF230" s="28"/>
      <c r="AG230" s="28"/>
      <c r="AH230" s="28"/>
      <c r="AI230" s="28"/>
    </row>
    <row r="231" spans="5:35" x14ac:dyDescent="0.35">
      <c r="N231" s="28"/>
      <c r="O231" s="28"/>
      <c r="P231" s="28"/>
      <c r="Q231" s="28"/>
      <c r="R231" s="28"/>
      <c r="S231" s="28"/>
      <c r="T231" s="28"/>
      <c r="U231" s="28"/>
      <c r="V231" s="28"/>
      <c r="W231" s="28"/>
      <c r="X231" s="28"/>
      <c r="Y231" s="28"/>
      <c r="Z231" s="28"/>
      <c r="AA231" s="28"/>
      <c r="AB231" s="28"/>
      <c r="AC231" s="28"/>
      <c r="AD231" s="28"/>
      <c r="AE231" s="28"/>
      <c r="AF231" s="28"/>
      <c r="AG231" s="28"/>
      <c r="AH231" s="28"/>
      <c r="AI231" s="28"/>
    </row>
    <row r="232" spans="5:35" x14ac:dyDescent="0.35">
      <c r="E232" s="17"/>
      <c r="N232" s="28"/>
      <c r="O232" s="28"/>
      <c r="P232" s="28"/>
      <c r="Q232" s="28"/>
      <c r="R232" s="28"/>
      <c r="S232" s="28"/>
      <c r="T232" s="28"/>
      <c r="U232" s="28"/>
      <c r="V232" s="28"/>
      <c r="W232" s="28"/>
      <c r="X232" s="28"/>
      <c r="Y232" s="28"/>
      <c r="Z232" s="28"/>
      <c r="AA232" s="28"/>
      <c r="AB232" s="28"/>
      <c r="AC232" s="28"/>
      <c r="AD232" s="28"/>
      <c r="AE232" s="28"/>
      <c r="AF232" s="28"/>
      <c r="AG232" s="28"/>
      <c r="AH232" s="28"/>
      <c r="AI232" s="28"/>
    </row>
    <row r="233" spans="5:35" x14ac:dyDescent="0.35">
      <c r="N233" s="28"/>
      <c r="O233" s="28"/>
      <c r="P233" s="28"/>
      <c r="Q233" s="28"/>
      <c r="R233" s="28"/>
      <c r="S233" s="28"/>
      <c r="T233" s="28"/>
      <c r="U233" s="28"/>
      <c r="V233" s="28"/>
      <c r="W233" s="28"/>
      <c r="X233" s="28"/>
      <c r="Y233" s="28"/>
      <c r="Z233" s="28"/>
      <c r="AA233" s="28"/>
      <c r="AB233" s="28"/>
      <c r="AC233" s="28"/>
      <c r="AD233" s="28"/>
      <c r="AE233" s="28"/>
      <c r="AF233" s="28"/>
      <c r="AG233" s="28"/>
      <c r="AH233" s="28"/>
      <c r="AI233" s="28"/>
    </row>
    <row r="234" spans="5:35" x14ac:dyDescent="0.35">
      <c r="N234" s="28"/>
      <c r="O234" s="28"/>
      <c r="P234" s="28"/>
      <c r="Q234" s="28"/>
      <c r="R234" s="28"/>
      <c r="S234" s="28"/>
      <c r="T234" s="28"/>
      <c r="U234" s="28"/>
      <c r="V234" s="28"/>
      <c r="W234" s="28"/>
      <c r="X234" s="28"/>
      <c r="Y234" s="28"/>
      <c r="Z234" s="28"/>
      <c r="AA234" s="28"/>
      <c r="AB234" s="28"/>
      <c r="AC234" s="28"/>
      <c r="AD234" s="28"/>
      <c r="AE234" s="28"/>
      <c r="AF234" s="28"/>
      <c r="AG234" s="28"/>
      <c r="AH234" s="28"/>
      <c r="AI234" s="28"/>
    </row>
    <row r="235" spans="5:35" x14ac:dyDescent="0.35">
      <c r="N235" s="28"/>
      <c r="O235" s="28"/>
      <c r="P235" s="28"/>
      <c r="Q235" s="28"/>
      <c r="R235" s="28"/>
      <c r="S235" s="28"/>
      <c r="T235" s="28"/>
      <c r="U235" s="28"/>
      <c r="V235" s="28"/>
      <c r="W235" s="28"/>
      <c r="X235" s="28"/>
      <c r="Y235" s="28"/>
      <c r="Z235" s="28"/>
      <c r="AA235" s="28"/>
      <c r="AB235" s="28"/>
      <c r="AC235" s="28"/>
      <c r="AD235" s="28"/>
      <c r="AE235" s="28"/>
      <c r="AF235" s="28"/>
      <c r="AG235" s="28"/>
      <c r="AH235" s="28"/>
      <c r="AI235" s="28"/>
    </row>
    <row r="236" spans="5:35" x14ac:dyDescent="0.35">
      <c r="N236" s="28"/>
      <c r="O236" s="28"/>
      <c r="P236" s="28"/>
      <c r="Q236" s="28"/>
      <c r="R236" s="28"/>
      <c r="S236" s="28"/>
      <c r="T236" s="28"/>
      <c r="U236" s="28"/>
      <c r="V236" s="28"/>
      <c r="W236" s="28"/>
      <c r="X236" s="28"/>
      <c r="Y236" s="28"/>
      <c r="Z236" s="28"/>
      <c r="AA236" s="28"/>
      <c r="AB236" s="28"/>
      <c r="AC236" s="28"/>
      <c r="AD236" s="28"/>
      <c r="AE236" s="28"/>
      <c r="AF236" s="28"/>
      <c r="AG236" s="28"/>
      <c r="AH236" s="28"/>
      <c r="AI236" s="28"/>
    </row>
    <row r="237" spans="5:35" x14ac:dyDescent="0.35">
      <c r="N237" s="28"/>
      <c r="O237" s="28"/>
      <c r="P237" s="28"/>
      <c r="Q237" s="28"/>
      <c r="R237" s="28"/>
      <c r="S237" s="28"/>
      <c r="T237" s="28"/>
      <c r="U237" s="28"/>
      <c r="V237" s="28"/>
      <c r="W237" s="28"/>
      <c r="X237" s="28"/>
      <c r="Y237" s="28"/>
      <c r="Z237" s="28"/>
      <c r="AA237" s="28"/>
      <c r="AB237" s="28"/>
      <c r="AC237" s="28"/>
      <c r="AD237" s="28"/>
      <c r="AE237" s="28"/>
      <c r="AF237" s="28"/>
      <c r="AG237" s="28"/>
      <c r="AH237" s="28"/>
      <c r="AI237" s="28"/>
    </row>
    <row r="238" spans="5:35" x14ac:dyDescent="0.35">
      <c r="N238" s="28"/>
      <c r="O238" s="28"/>
      <c r="P238" s="28"/>
      <c r="Q238" s="28"/>
      <c r="R238" s="28"/>
      <c r="S238" s="28"/>
      <c r="T238" s="28"/>
      <c r="U238" s="28"/>
      <c r="V238" s="28"/>
      <c r="W238" s="28"/>
      <c r="X238" s="28"/>
      <c r="Y238" s="28"/>
      <c r="Z238" s="28"/>
      <c r="AA238" s="28"/>
      <c r="AB238" s="28"/>
      <c r="AC238" s="28"/>
      <c r="AD238" s="28"/>
      <c r="AE238" s="28"/>
      <c r="AF238" s="28"/>
      <c r="AG238" s="28"/>
      <c r="AH238" s="28"/>
      <c r="AI238" s="28"/>
    </row>
    <row r="239" spans="5:35" x14ac:dyDescent="0.35">
      <c r="N239" s="28"/>
      <c r="O239" s="28"/>
      <c r="P239" s="28"/>
      <c r="Q239" s="28"/>
      <c r="R239" s="28"/>
      <c r="S239" s="28"/>
      <c r="T239" s="28"/>
      <c r="U239" s="28"/>
      <c r="V239" s="28"/>
      <c r="W239" s="28"/>
      <c r="X239" s="28"/>
      <c r="Y239" s="28"/>
      <c r="Z239" s="28"/>
      <c r="AA239" s="28"/>
      <c r="AB239" s="28"/>
      <c r="AC239" s="28"/>
      <c r="AD239" s="28"/>
      <c r="AE239" s="28"/>
      <c r="AF239" s="28"/>
      <c r="AG239" s="28"/>
      <c r="AH239" s="28"/>
      <c r="AI239" s="28"/>
    </row>
    <row r="240" spans="5:35" x14ac:dyDescent="0.35">
      <c r="N240" s="28"/>
      <c r="O240" s="28"/>
      <c r="P240" s="28"/>
      <c r="Q240" s="28"/>
      <c r="R240" s="28"/>
      <c r="S240" s="28"/>
      <c r="T240" s="28"/>
      <c r="U240" s="28"/>
      <c r="V240" s="28"/>
      <c r="W240" s="28"/>
      <c r="X240" s="28"/>
      <c r="Y240" s="28"/>
      <c r="Z240" s="28"/>
      <c r="AA240" s="28"/>
      <c r="AB240" s="28"/>
      <c r="AC240" s="28"/>
      <c r="AD240" s="28"/>
      <c r="AE240" s="28"/>
      <c r="AF240" s="28"/>
      <c r="AG240" s="28"/>
      <c r="AH240" s="28"/>
      <c r="AI240" s="28"/>
    </row>
    <row r="241" spans="14:35" x14ac:dyDescent="0.35">
      <c r="N241" s="28"/>
      <c r="O241" s="28"/>
      <c r="P241" s="28"/>
      <c r="Q241" s="28"/>
      <c r="R241" s="28"/>
      <c r="S241" s="28"/>
      <c r="T241" s="28"/>
      <c r="U241" s="28"/>
      <c r="V241" s="28"/>
      <c r="W241" s="28"/>
      <c r="X241" s="28"/>
      <c r="Y241" s="28"/>
      <c r="Z241" s="28"/>
      <c r="AA241" s="28"/>
      <c r="AB241" s="28"/>
      <c r="AC241" s="28"/>
      <c r="AD241" s="28"/>
      <c r="AE241" s="28"/>
      <c r="AF241" s="28"/>
      <c r="AG241" s="28"/>
      <c r="AH241" s="28"/>
      <c r="AI241" s="28"/>
    </row>
    <row r="242" spans="14:35" x14ac:dyDescent="0.35">
      <c r="N242" s="28"/>
      <c r="O242" s="28"/>
      <c r="P242" s="28"/>
      <c r="Q242" s="28"/>
      <c r="R242" s="28"/>
      <c r="S242" s="28"/>
      <c r="T242" s="28"/>
      <c r="U242" s="28"/>
      <c r="V242" s="28"/>
      <c r="W242" s="28"/>
      <c r="X242" s="28"/>
      <c r="Y242" s="28"/>
      <c r="Z242" s="28"/>
      <c r="AA242" s="28"/>
      <c r="AB242" s="28"/>
      <c r="AC242" s="28"/>
      <c r="AD242" s="28"/>
      <c r="AE242" s="28"/>
      <c r="AF242" s="28"/>
      <c r="AG242" s="28"/>
      <c r="AH242" s="28"/>
      <c r="AI242" s="28"/>
    </row>
    <row r="243" spans="14:35" x14ac:dyDescent="0.35">
      <c r="N243" s="28"/>
      <c r="O243" s="28"/>
      <c r="P243" s="28"/>
      <c r="Q243" s="28"/>
      <c r="R243" s="28"/>
      <c r="S243" s="28"/>
      <c r="T243" s="28"/>
      <c r="U243" s="28"/>
      <c r="V243" s="28"/>
      <c r="W243" s="28"/>
      <c r="X243" s="28"/>
      <c r="Y243" s="28"/>
      <c r="Z243" s="28"/>
      <c r="AA243" s="28"/>
      <c r="AB243" s="28"/>
      <c r="AC243" s="28"/>
      <c r="AD243" s="28"/>
      <c r="AE243" s="28"/>
      <c r="AF243" s="28"/>
      <c r="AG243" s="28"/>
      <c r="AH243" s="28"/>
      <c r="AI243" s="28"/>
    </row>
    <row r="244" spans="14:35" x14ac:dyDescent="0.35">
      <c r="N244" s="28"/>
      <c r="O244" s="28"/>
      <c r="P244" s="28"/>
      <c r="Q244" s="28"/>
      <c r="R244" s="28"/>
      <c r="S244" s="28"/>
      <c r="T244" s="28"/>
      <c r="U244" s="28"/>
      <c r="V244" s="28"/>
      <c r="W244" s="28"/>
      <c r="X244" s="28"/>
      <c r="Y244" s="28"/>
      <c r="Z244" s="28"/>
      <c r="AA244" s="28"/>
      <c r="AB244" s="28"/>
      <c r="AC244" s="28"/>
      <c r="AD244" s="28"/>
      <c r="AE244" s="28"/>
      <c r="AF244" s="28"/>
      <c r="AG244" s="28"/>
      <c r="AH244" s="28"/>
      <c r="AI244" s="28"/>
    </row>
    <row r="245" spans="14:35" x14ac:dyDescent="0.35">
      <c r="N245" s="28"/>
      <c r="O245" s="28"/>
      <c r="P245" s="28"/>
      <c r="Q245" s="28"/>
      <c r="R245" s="28"/>
      <c r="S245" s="28"/>
      <c r="T245" s="28"/>
      <c r="U245" s="28"/>
      <c r="V245" s="28"/>
      <c r="W245" s="28"/>
      <c r="X245" s="28"/>
      <c r="Y245" s="28"/>
      <c r="Z245" s="28"/>
      <c r="AA245" s="28"/>
      <c r="AB245" s="28"/>
      <c r="AC245" s="28"/>
      <c r="AD245" s="28"/>
      <c r="AE245" s="28"/>
      <c r="AF245" s="28"/>
      <c r="AG245" s="28"/>
      <c r="AH245" s="28"/>
      <c r="AI245" s="28"/>
    </row>
    <row r="246" spans="14:35" x14ac:dyDescent="0.35">
      <c r="Q246" s="28"/>
      <c r="R246" s="28"/>
      <c r="S246" s="28"/>
      <c r="T246" s="28"/>
      <c r="U246" s="28"/>
      <c r="V246" s="28"/>
      <c r="W246" s="28"/>
      <c r="X246" s="28"/>
      <c r="Y246" s="28"/>
      <c r="Z246" s="28"/>
      <c r="AA246" s="28"/>
      <c r="AB246" s="28"/>
      <c r="AC246" s="28"/>
      <c r="AD246" s="28"/>
      <c r="AE246" s="28"/>
      <c r="AF246" s="28"/>
      <c r="AG246" s="28"/>
      <c r="AH246" s="28"/>
      <c r="AI246" s="28"/>
    </row>
    <row r="247" spans="14:35" x14ac:dyDescent="0.35">
      <c r="Q247" s="28"/>
      <c r="R247" s="28"/>
      <c r="S247" s="28"/>
      <c r="T247" s="28"/>
      <c r="U247" s="28"/>
      <c r="V247" s="28"/>
      <c r="W247" s="28"/>
      <c r="X247" s="28"/>
      <c r="Y247" s="28"/>
      <c r="Z247" s="28"/>
      <c r="AA247" s="28"/>
      <c r="AB247" s="28"/>
      <c r="AC247" s="28"/>
      <c r="AD247" s="28"/>
      <c r="AE247" s="28"/>
      <c r="AF247" s="28"/>
      <c r="AG247" s="28"/>
      <c r="AH247" s="28"/>
      <c r="AI247" s="28"/>
    </row>
    <row r="248" spans="14:35" x14ac:dyDescent="0.35">
      <c r="Q248" s="28"/>
      <c r="R248" s="28"/>
      <c r="S248" s="28"/>
      <c r="T248" s="28"/>
      <c r="U248" s="28"/>
      <c r="V248" s="28"/>
      <c r="W248" s="28"/>
      <c r="X248" s="28"/>
      <c r="Y248" s="28"/>
      <c r="Z248" s="28"/>
      <c r="AA248" s="28"/>
      <c r="AB248" s="28"/>
      <c r="AC248" s="28"/>
      <c r="AD248" s="28"/>
      <c r="AE248" s="28"/>
      <c r="AF248" s="28"/>
      <c r="AG248" s="28"/>
      <c r="AH248" s="28"/>
      <c r="AI248" s="28"/>
    </row>
    <row r="249" spans="14:35" x14ac:dyDescent="0.35">
      <c r="Q249" s="28"/>
      <c r="R249" s="28"/>
      <c r="S249" s="28"/>
      <c r="T249" s="28"/>
      <c r="U249" s="28"/>
      <c r="V249" s="28"/>
      <c r="W249" s="28"/>
      <c r="X249" s="28"/>
      <c r="Y249" s="28"/>
      <c r="Z249" s="28"/>
      <c r="AA249" s="28"/>
      <c r="AB249" s="28"/>
      <c r="AC249" s="28"/>
      <c r="AD249" s="28"/>
      <c r="AE249" s="28"/>
      <c r="AF249" s="28"/>
      <c r="AG249" s="28"/>
      <c r="AH249" s="28"/>
      <c r="AI249" s="28"/>
    </row>
    <row r="250" spans="14:35" x14ac:dyDescent="0.35">
      <c r="Q250" s="28"/>
      <c r="R250" s="28"/>
      <c r="S250" s="28"/>
      <c r="T250" s="28"/>
      <c r="U250" s="28"/>
      <c r="V250" s="28"/>
      <c r="W250" s="28"/>
      <c r="X250" s="28"/>
      <c r="Y250" s="28"/>
      <c r="Z250" s="28"/>
      <c r="AA250" s="28"/>
      <c r="AB250" s="28"/>
      <c r="AC250" s="28"/>
      <c r="AD250" s="28"/>
      <c r="AE250" s="28"/>
      <c r="AF250" s="28"/>
      <c r="AG250" s="28"/>
      <c r="AH250" s="28"/>
      <c r="AI250" s="28"/>
    </row>
    <row r="251" spans="14:35" x14ac:dyDescent="0.35">
      <c r="Q251" s="28"/>
      <c r="R251" s="28"/>
      <c r="S251" s="28"/>
      <c r="T251" s="28"/>
      <c r="U251" s="28"/>
      <c r="V251" s="28"/>
      <c r="W251" s="28"/>
      <c r="X251" s="28"/>
      <c r="Y251" s="28"/>
      <c r="Z251" s="28"/>
      <c r="AA251" s="28"/>
      <c r="AB251" s="28"/>
      <c r="AC251" s="28"/>
      <c r="AD251" s="28"/>
      <c r="AE251" s="28"/>
      <c r="AF251" s="28"/>
      <c r="AG251" s="28"/>
      <c r="AH251" s="28"/>
      <c r="AI251" s="28"/>
    </row>
    <row r="252" spans="14:35" x14ac:dyDescent="0.35">
      <c r="Q252" s="28"/>
      <c r="R252" s="28"/>
      <c r="S252" s="28"/>
      <c r="T252" s="28"/>
      <c r="U252" s="28"/>
      <c r="V252" s="28"/>
      <c r="W252" s="28"/>
      <c r="X252" s="28"/>
      <c r="Y252" s="28"/>
      <c r="Z252" s="28"/>
      <c r="AA252" s="28"/>
      <c r="AB252" s="28"/>
      <c r="AC252" s="28"/>
      <c r="AD252" s="28"/>
      <c r="AE252" s="28"/>
      <c r="AF252" s="28"/>
      <c r="AG252" s="28"/>
      <c r="AH252" s="28"/>
      <c r="AI252" s="28"/>
    </row>
    <row r="253" spans="14:35" x14ac:dyDescent="0.35">
      <c r="Q253" s="28"/>
      <c r="R253" s="28"/>
      <c r="S253" s="28"/>
      <c r="T253" s="28"/>
      <c r="U253" s="28"/>
      <c r="V253" s="28"/>
      <c r="W253" s="28"/>
      <c r="X253" s="28"/>
      <c r="Y253" s="28"/>
      <c r="Z253" s="28"/>
      <c r="AA253" s="28"/>
      <c r="AB253" s="28"/>
      <c r="AC253" s="28"/>
      <c r="AD253" s="28"/>
      <c r="AE253" s="28"/>
      <c r="AF253" s="28"/>
      <c r="AG253" s="28"/>
      <c r="AH253" s="28"/>
      <c r="AI253" s="28"/>
    </row>
    <row r="254" spans="14:35" x14ac:dyDescent="0.35">
      <c r="Q254" s="28"/>
      <c r="R254" s="28"/>
      <c r="S254" s="28"/>
      <c r="T254" s="28"/>
      <c r="U254" s="28"/>
      <c r="V254" s="28"/>
      <c r="W254" s="28"/>
      <c r="X254" s="28"/>
      <c r="Y254" s="28"/>
      <c r="Z254" s="28"/>
      <c r="AA254" s="28"/>
      <c r="AB254" s="28"/>
      <c r="AC254" s="28"/>
      <c r="AD254" s="28"/>
      <c r="AE254" s="28"/>
      <c r="AF254" s="28"/>
      <c r="AG254" s="28"/>
      <c r="AH254" s="28"/>
      <c r="AI254" s="28"/>
    </row>
    <row r="255" spans="14:35" x14ac:dyDescent="0.35">
      <c r="Q255" s="28"/>
      <c r="R255" s="28"/>
      <c r="S255" s="28"/>
      <c r="T255" s="28"/>
      <c r="U255" s="28"/>
      <c r="V255" s="28"/>
      <c r="W255" s="28"/>
      <c r="X255" s="28"/>
      <c r="Y255" s="28"/>
      <c r="Z255" s="28"/>
      <c r="AA255" s="28"/>
      <c r="AB255" s="28"/>
      <c r="AC255" s="28"/>
      <c r="AD255" s="28"/>
      <c r="AE255" s="28"/>
      <c r="AF255" s="28"/>
      <c r="AG255" s="28"/>
      <c r="AH255" s="28"/>
      <c r="AI255" s="28"/>
    </row>
    <row r="256" spans="14:35" x14ac:dyDescent="0.35">
      <c r="Q256" s="28"/>
      <c r="R256" s="28"/>
      <c r="S256" s="28"/>
      <c r="T256" s="28"/>
      <c r="U256" s="28"/>
      <c r="V256" s="28"/>
      <c r="W256" s="28"/>
      <c r="X256" s="28"/>
      <c r="Y256" s="28"/>
      <c r="Z256" s="28"/>
      <c r="AA256" s="28"/>
      <c r="AB256" s="28"/>
      <c r="AC256" s="28"/>
      <c r="AD256" s="28"/>
      <c r="AE256" s="28"/>
      <c r="AF256" s="28"/>
      <c r="AG256" s="28"/>
      <c r="AH256" s="28"/>
      <c r="AI256" s="28"/>
    </row>
    <row r="257" spans="14:35" x14ac:dyDescent="0.35">
      <c r="Q257" s="28"/>
      <c r="R257" s="28"/>
      <c r="S257" s="28"/>
      <c r="T257" s="28"/>
      <c r="U257" s="28"/>
      <c r="V257" s="28"/>
      <c r="W257" s="28"/>
      <c r="X257" s="28"/>
      <c r="Y257" s="28"/>
      <c r="Z257" s="28"/>
      <c r="AA257" s="28"/>
      <c r="AB257" s="28"/>
      <c r="AC257" s="28"/>
      <c r="AD257" s="28"/>
      <c r="AE257" s="28"/>
      <c r="AF257" s="28"/>
      <c r="AG257" s="28"/>
      <c r="AH257" s="28"/>
      <c r="AI257" s="28"/>
    </row>
    <row r="258" spans="14:35" x14ac:dyDescent="0.35">
      <c r="Q258" s="28"/>
      <c r="R258" s="28"/>
      <c r="S258" s="28"/>
      <c r="T258" s="28"/>
      <c r="U258" s="28"/>
      <c r="V258" s="28"/>
      <c r="W258" s="28"/>
      <c r="X258" s="28"/>
      <c r="Y258" s="28"/>
      <c r="Z258" s="28"/>
      <c r="AA258" s="28"/>
      <c r="AB258" s="28"/>
      <c r="AC258" s="28"/>
      <c r="AD258" s="28"/>
      <c r="AE258" s="28"/>
      <c r="AF258" s="28"/>
      <c r="AG258" s="28"/>
      <c r="AH258" s="28"/>
      <c r="AI258" s="28"/>
    </row>
    <row r="259" spans="14:35" x14ac:dyDescent="0.35">
      <c r="Q259" s="28"/>
      <c r="R259" s="28"/>
      <c r="S259" s="28"/>
      <c r="T259" s="28"/>
      <c r="U259" s="28"/>
      <c r="V259" s="28"/>
      <c r="W259" s="28"/>
      <c r="X259" s="28"/>
      <c r="Y259" s="28"/>
      <c r="Z259" s="28"/>
      <c r="AA259" s="28"/>
      <c r="AB259" s="28"/>
      <c r="AC259" s="28"/>
      <c r="AD259" s="28"/>
      <c r="AE259" s="28"/>
      <c r="AF259" s="28"/>
      <c r="AG259" s="28"/>
      <c r="AH259" s="28"/>
      <c r="AI259" s="28"/>
    </row>
    <row r="260" spans="14:35" x14ac:dyDescent="0.35">
      <c r="Q260" s="28"/>
      <c r="R260" s="28"/>
      <c r="S260" s="28"/>
      <c r="T260" s="28"/>
      <c r="U260" s="28"/>
      <c r="V260" s="28"/>
      <c r="W260" s="28"/>
      <c r="X260" s="28"/>
      <c r="Y260" s="28"/>
      <c r="Z260" s="28"/>
      <c r="AA260" s="28"/>
      <c r="AB260" s="28"/>
      <c r="AC260" s="28"/>
      <c r="AD260" s="28"/>
      <c r="AE260" s="28"/>
      <c r="AF260" s="28"/>
      <c r="AG260" s="28"/>
      <c r="AH260" s="28"/>
      <c r="AI260" s="28"/>
    </row>
    <row r="261" spans="14:35" x14ac:dyDescent="0.35">
      <c r="N261" s="28"/>
      <c r="O261" s="28"/>
      <c r="P261" s="28"/>
      <c r="Q261" s="28"/>
      <c r="R261" s="28"/>
      <c r="S261" s="28"/>
      <c r="T261" s="28"/>
      <c r="U261" s="28"/>
      <c r="V261" s="28"/>
      <c r="W261" s="28"/>
      <c r="X261" s="28"/>
      <c r="Y261" s="28"/>
      <c r="Z261" s="28"/>
      <c r="AA261" s="28"/>
      <c r="AB261" s="28"/>
      <c r="AC261" s="28"/>
      <c r="AD261" s="28"/>
      <c r="AE261" s="28"/>
      <c r="AF261" s="28"/>
      <c r="AG261" s="28"/>
      <c r="AH261" s="28"/>
      <c r="AI261" s="28"/>
    </row>
    <row r="262" spans="14:35" x14ac:dyDescent="0.35">
      <c r="N262" s="28"/>
      <c r="O262" s="28"/>
      <c r="P262" s="28"/>
      <c r="Q262" s="28"/>
      <c r="R262" s="28"/>
      <c r="S262" s="28"/>
      <c r="T262" s="28"/>
      <c r="U262" s="28"/>
      <c r="V262" s="28"/>
      <c r="W262" s="28"/>
      <c r="X262" s="28"/>
      <c r="Y262" s="28"/>
      <c r="Z262" s="28"/>
      <c r="AA262" s="28"/>
      <c r="AB262" s="28"/>
      <c r="AC262" s="28"/>
      <c r="AD262" s="28"/>
      <c r="AE262" s="28"/>
      <c r="AF262" s="28"/>
      <c r="AG262" s="28"/>
      <c r="AH262" s="28"/>
      <c r="AI262" s="28"/>
    </row>
    <row r="263" spans="14:35" x14ac:dyDescent="0.35">
      <c r="O263" s="28"/>
      <c r="P263" s="28"/>
      <c r="Q263" s="28"/>
      <c r="R263" s="28"/>
      <c r="S263" s="28"/>
      <c r="T263" s="28"/>
      <c r="U263" s="28"/>
      <c r="V263" s="28"/>
      <c r="W263" s="28"/>
      <c r="X263" s="28"/>
      <c r="Y263" s="28"/>
      <c r="Z263" s="28"/>
      <c r="AA263" s="28"/>
      <c r="AB263" s="28"/>
      <c r="AC263" s="28"/>
      <c r="AD263" s="28"/>
      <c r="AE263" s="28"/>
      <c r="AF263" s="28"/>
      <c r="AG263" s="28"/>
      <c r="AH263" s="28"/>
      <c r="AI263" s="28"/>
    </row>
    <row r="264" spans="14:35" x14ac:dyDescent="0.35">
      <c r="O264" s="28"/>
      <c r="P264" s="28"/>
      <c r="Q264" s="28"/>
      <c r="R264" s="28"/>
      <c r="S264" s="28"/>
      <c r="T264" s="28"/>
      <c r="U264" s="28"/>
      <c r="V264" s="28"/>
      <c r="W264" s="28"/>
      <c r="X264" s="28"/>
      <c r="Y264" s="28"/>
      <c r="Z264" s="28"/>
      <c r="AA264" s="28"/>
      <c r="AB264" s="28"/>
      <c r="AC264" s="28"/>
      <c r="AD264" s="28"/>
      <c r="AE264" s="28"/>
      <c r="AF264" s="28"/>
      <c r="AG264" s="28"/>
      <c r="AH264" s="28"/>
      <c r="AI264" s="28"/>
    </row>
    <row r="265" spans="14:35" x14ac:dyDescent="0.35">
      <c r="Q265" s="28"/>
      <c r="R265" s="28"/>
      <c r="S265" s="28"/>
      <c r="T265" s="28"/>
      <c r="U265" s="28"/>
      <c r="V265" s="28"/>
      <c r="W265" s="28"/>
      <c r="X265" s="28"/>
      <c r="Y265" s="28"/>
      <c r="Z265" s="28"/>
      <c r="AA265" s="28"/>
      <c r="AB265" s="28"/>
      <c r="AC265" s="28"/>
      <c r="AD265" s="28"/>
      <c r="AE265" s="28"/>
      <c r="AF265" s="28"/>
      <c r="AG265" s="28"/>
      <c r="AH265" s="28"/>
      <c r="AI265" s="28"/>
    </row>
    <row r="266" spans="14:35" x14ac:dyDescent="0.35">
      <c r="Q266" s="28"/>
      <c r="R266" s="28"/>
      <c r="S266" s="28"/>
      <c r="T266" s="28"/>
      <c r="U266" s="28"/>
      <c r="V266" s="28"/>
      <c r="W266" s="28"/>
      <c r="X266" s="28"/>
      <c r="Y266" s="28"/>
      <c r="Z266" s="28"/>
      <c r="AA266" s="28"/>
      <c r="AB266" s="28"/>
      <c r="AC266" s="28"/>
      <c r="AD266" s="28"/>
      <c r="AE266" s="28"/>
      <c r="AF266" s="28"/>
      <c r="AG266" s="28"/>
      <c r="AH266" s="28"/>
      <c r="AI266" s="28"/>
    </row>
    <row r="267" spans="14:35" x14ac:dyDescent="0.35">
      <c r="Q267" s="28"/>
      <c r="R267" s="28"/>
      <c r="S267" s="28"/>
      <c r="T267" s="28"/>
      <c r="U267" s="28"/>
      <c r="V267" s="28"/>
      <c r="W267" s="28"/>
      <c r="X267" s="28"/>
      <c r="Y267" s="28"/>
      <c r="Z267" s="28"/>
      <c r="AA267" s="28"/>
      <c r="AB267" s="28"/>
      <c r="AC267" s="28"/>
      <c r="AD267" s="28"/>
      <c r="AE267" s="28"/>
      <c r="AF267" s="28"/>
      <c r="AG267" s="28"/>
      <c r="AH267" s="28"/>
      <c r="AI267" s="28"/>
    </row>
    <row r="268" spans="14:35" x14ac:dyDescent="0.35">
      <c r="Q268" s="28"/>
      <c r="R268" s="28"/>
      <c r="S268" s="28"/>
      <c r="T268" s="28"/>
      <c r="U268" s="28"/>
      <c r="V268" s="28"/>
      <c r="W268" s="28"/>
      <c r="X268" s="28"/>
      <c r="Y268" s="28"/>
      <c r="Z268" s="28"/>
      <c r="AA268" s="28"/>
      <c r="AB268" s="28"/>
      <c r="AC268" s="28"/>
      <c r="AD268" s="28"/>
      <c r="AE268" s="28"/>
      <c r="AF268" s="28"/>
      <c r="AG268" s="28"/>
      <c r="AH268" s="28"/>
      <c r="AI268" s="28"/>
    </row>
    <row r="269" spans="14:35" x14ac:dyDescent="0.35">
      <c r="Q269" s="28"/>
      <c r="R269" s="28"/>
      <c r="S269" s="28"/>
      <c r="T269" s="28"/>
      <c r="U269" s="28"/>
      <c r="V269" s="28"/>
      <c r="W269" s="28"/>
      <c r="X269" s="28"/>
      <c r="Y269" s="28"/>
      <c r="Z269" s="28"/>
      <c r="AA269" s="28"/>
      <c r="AB269" s="28"/>
      <c r="AC269" s="28"/>
      <c r="AD269" s="28"/>
      <c r="AE269" s="28"/>
      <c r="AF269" s="28"/>
      <c r="AG269" s="28"/>
      <c r="AH269" s="28"/>
      <c r="AI269" s="28"/>
    </row>
    <row r="270" spans="14:35" x14ac:dyDescent="0.35">
      <c r="Q270" s="28"/>
      <c r="R270" s="28"/>
      <c r="S270" s="28"/>
      <c r="T270" s="28"/>
      <c r="U270" s="28"/>
      <c r="V270" s="28"/>
      <c r="W270" s="28"/>
      <c r="X270" s="28"/>
      <c r="Y270" s="28"/>
      <c r="Z270" s="28"/>
      <c r="AA270" s="28"/>
      <c r="AB270" s="28"/>
      <c r="AC270" s="28"/>
      <c r="AD270" s="28"/>
      <c r="AE270" s="28"/>
      <c r="AF270" s="28"/>
      <c r="AG270" s="28"/>
      <c r="AH270" s="28"/>
      <c r="AI270" s="28"/>
    </row>
    <row r="271" spans="14:35" x14ac:dyDescent="0.35">
      <c r="Q271" s="28"/>
      <c r="R271" s="28"/>
      <c r="S271" s="28"/>
      <c r="T271" s="28"/>
      <c r="U271" s="28"/>
      <c r="V271" s="28"/>
      <c r="W271" s="28"/>
      <c r="X271" s="28"/>
      <c r="Y271" s="28"/>
      <c r="Z271" s="28"/>
      <c r="AA271" s="28"/>
      <c r="AB271" s="28"/>
      <c r="AC271" s="28"/>
      <c r="AD271" s="28"/>
      <c r="AE271" s="28"/>
      <c r="AF271" s="28"/>
      <c r="AG271" s="28"/>
      <c r="AH271" s="28"/>
      <c r="AI271" s="28"/>
    </row>
    <row r="272" spans="14:35" x14ac:dyDescent="0.35">
      <c r="Q272" s="28"/>
      <c r="R272" s="28"/>
      <c r="S272" s="28"/>
      <c r="T272" s="28"/>
      <c r="U272" s="28"/>
      <c r="V272" s="28"/>
      <c r="W272" s="28"/>
      <c r="X272" s="28"/>
      <c r="Y272" s="28"/>
      <c r="Z272" s="28"/>
      <c r="AA272" s="28"/>
      <c r="AB272" s="28"/>
      <c r="AC272" s="28"/>
      <c r="AD272" s="28"/>
      <c r="AE272" s="28"/>
      <c r="AF272" s="28"/>
      <c r="AG272" s="28"/>
      <c r="AH272" s="28"/>
      <c r="AI272" s="28"/>
    </row>
    <row r="273" spans="17:35" x14ac:dyDescent="0.35">
      <c r="Q273" s="28"/>
      <c r="R273" s="28"/>
      <c r="S273" s="28"/>
      <c r="T273" s="28"/>
      <c r="U273" s="28"/>
      <c r="V273" s="28"/>
      <c r="W273" s="28"/>
      <c r="X273" s="28"/>
      <c r="Y273" s="28"/>
      <c r="Z273" s="28"/>
      <c r="AA273" s="28"/>
      <c r="AB273" s="28"/>
      <c r="AC273" s="28"/>
      <c r="AD273" s="28"/>
      <c r="AE273" s="28"/>
      <c r="AF273" s="28"/>
      <c r="AG273" s="28"/>
      <c r="AH273" s="28"/>
      <c r="AI273" s="28"/>
    </row>
    <row r="274" spans="17:35" x14ac:dyDescent="0.35">
      <c r="Q274" s="28"/>
      <c r="R274" s="28"/>
      <c r="S274" s="28"/>
      <c r="T274" s="28"/>
      <c r="U274" s="28"/>
      <c r="V274" s="28"/>
      <c r="W274" s="28"/>
      <c r="X274" s="28"/>
      <c r="Y274" s="28"/>
      <c r="Z274" s="28"/>
      <c r="AA274" s="28"/>
      <c r="AB274" s="28"/>
      <c r="AC274" s="28"/>
      <c r="AD274" s="28"/>
      <c r="AE274" s="28"/>
      <c r="AF274" s="28"/>
      <c r="AG274" s="28"/>
      <c r="AH274" s="28"/>
      <c r="AI274" s="28"/>
    </row>
    <row r="275" spans="17:35" x14ac:dyDescent="0.35">
      <c r="Q275" s="28"/>
      <c r="R275" s="28"/>
      <c r="S275" s="28"/>
      <c r="T275" s="28"/>
      <c r="U275" s="28"/>
      <c r="V275" s="28"/>
      <c r="W275" s="28"/>
      <c r="X275" s="28"/>
      <c r="Y275" s="28"/>
      <c r="Z275" s="28"/>
      <c r="AA275" s="28"/>
      <c r="AB275" s="28"/>
      <c r="AC275" s="28"/>
      <c r="AD275" s="28"/>
      <c r="AE275" s="28"/>
      <c r="AF275" s="28"/>
      <c r="AG275" s="28"/>
      <c r="AH275" s="28"/>
      <c r="AI275" s="28"/>
    </row>
    <row r="276" spans="17:35" x14ac:dyDescent="0.35">
      <c r="Q276" s="28"/>
      <c r="R276" s="28"/>
      <c r="S276" s="28"/>
      <c r="T276" s="28"/>
      <c r="U276" s="28"/>
      <c r="V276" s="28"/>
      <c r="W276" s="28"/>
      <c r="X276" s="28"/>
      <c r="Y276" s="28"/>
      <c r="Z276" s="28"/>
      <c r="AA276" s="28"/>
      <c r="AB276" s="28"/>
      <c r="AC276" s="28"/>
      <c r="AD276" s="28"/>
      <c r="AE276" s="28"/>
      <c r="AF276" s="28"/>
      <c r="AG276" s="28"/>
      <c r="AH276" s="28"/>
      <c r="AI276" s="28"/>
    </row>
    <row r="277" spans="17:35" x14ac:dyDescent="0.35">
      <c r="Q277" s="28"/>
      <c r="R277" s="28"/>
      <c r="S277" s="28"/>
      <c r="T277" s="28"/>
      <c r="U277" s="28"/>
      <c r="V277" s="28"/>
      <c r="W277" s="28"/>
      <c r="X277" s="28"/>
      <c r="Y277" s="28"/>
      <c r="Z277" s="28"/>
      <c r="AA277" s="28"/>
      <c r="AB277" s="28"/>
      <c r="AC277" s="28"/>
      <c r="AD277" s="28"/>
      <c r="AE277" s="28"/>
      <c r="AF277" s="28"/>
      <c r="AG277" s="28"/>
      <c r="AH277" s="28"/>
      <c r="AI277" s="28"/>
    </row>
    <row r="278" spans="17:35" x14ac:dyDescent="0.35">
      <c r="Q278" s="28"/>
      <c r="R278" s="28"/>
      <c r="S278" s="28"/>
      <c r="T278" s="28"/>
      <c r="U278" s="28"/>
      <c r="V278" s="28"/>
      <c r="W278" s="28"/>
      <c r="X278" s="28"/>
      <c r="Y278" s="28"/>
      <c r="Z278" s="28"/>
      <c r="AA278" s="28"/>
      <c r="AB278" s="28"/>
      <c r="AC278" s="28"/>
      <c r="AD278" s="28"/>
      <c r="AE278" s="28"/>
      <c r="AF278" s="28"/>
      <c r="AG278" s="28"/>
      <c r="AH278" s="28"/>
      <c r="AI278" s="28"/>
    </row>
    <row r="279" spans="17:35" x14ac:dyDescent="0.35">
      <c r="Q279" s="28"/>
      <c r="R279" s="28"/>
      <c r="S279" s="28"/>
      <c r="T279" s="28"/>
      <c r="U279" s="28"/>
      <c r="V279" s="28"/>
      <c r="W279" s="28"/>
      <c r="X279" s="28"/>
      <c r="Y279" s="28"/>
      <c r="Z279" s="28"/>
      <c r="AA279" s="28"/>
      <c r="AB279" s="28"/>
      <c r="AC279" s="28"/>
      <c r="AD279" s="28"/>
      <c r="AE279" s="28"/>
      <c r="AF279" s="28"/>
      <c r="AG279" s="28"/>
      <c r="AH279" s="28"/>
      <c r="AI279" s="28"/>
    </row>
    <row r="280" spans="17:35" x14ac:dyDescent="0.35">
      <c r="Q280" s="28"/>
      <c r="R280" s="28"/>
      <c r="S280" s="28"/>
      <c r="T280" s="28"/>
      <c r="U280" s="28"/>
      <c r="V280" s="28"/>
      <c r="W280" s="28"/>
      <c r="X280" s="28"/>
      <c r="Y280" s="28"/>
      <c r="Z280" s="28"/>
      <c r="AA280" s="28"/>
      <c r="AB280" s="28"/>
      <c r="AC280" s="28"/>
      <c r="AD280" s="28"/>
      <c r="AE280" s="28"/>
      <c r="AF280" s="28"/>
      <c r="AG280" s="28"/>
      <c r="AH280" s="28"/>
      <c r="AI280" s="28"/>
    </row>
    <row r="281" spans="17:35" x14ac:dyDescent="0.35">
      <c r="Q281" s="28"/>
      <c r="R281" s="28"/>
      <c r="S281" s="28"/>
      <c r="T281" s="28"/>
      <c r="U281" s="28"/>
      <c r="V281" s="28"/>
      <c r="W281" s="28"/>
      <c r="X281" s="28"/>
      <c r="Y281" s="28"/>
      <c r="Z281" s="28"/>
      <c r="AA281" s="28"/>
      <c r="AB281" s="28"/>
      <c r="AC281" s="28"/>
      <c r="AD281" s="28"/>
      <c r="AE281" s="28"/>
      <c r="AF281" s="28"/>
      <c r="AG281" s="28"/>
      <c r="AH281" s="28"/>
      <c r="AI281" s="28"/>
    </row>
    <row r="282" spans="17:35" x14ac:dyDescent="0.35">
      <c r="S282" s="28"/>
      <c r="T282" s="28"/>
    </row>
    <row r="283" spans="17:35" x14ac:dyDescent="0.35">
      <c r="S283" s="28"/>
      <c r="T283" s="28"/>
    </row>
    <row r="284" spans="17:35" x14ac:dyDescent="0.35">
      <c r="S284" s="28"/>
      <c r="T284" s="28"/>
    </row>
    <row r="285" spans="17:35" x14ac:dyDescent="0.35">
      <c r="S285" s="28"/>
      <c r="T285" s="28"/>
    </row>
    <row r="286" spans="17:35" x14ac:dyDescent="0.35">
      <c r="S286" s="28"/>
      <c r="T286" s="28"/>
    </row>
    <row r="287" spans="17:35" x14ac:dyDescent="0.35">
      <c r="S287" s="28"/>
    </row>
    <row r="288" spans="17:35" x14ac:dyDescent="0.35">
      <c r="S288" s="28"/>
    </row>
    <row r="289" spans="19:20" x14ac:dyDescent="0.35">
      <c r="T289" s="28"/>
    </row>
    <row r="290" spans="19:20" x14ac:dyDescent="0.35">
      <c r="T290" s="28"/>
    </row>
    <row r="291" spans="19:20" x14ac:dyDescent="0.35">
      <c r="T291" s="28"/>
    </row>
    <row r="292" spans="19:20" x14ac:dyDescent="0.35">
      <c r="T292" s="28"/>
    </row>
    <row r="293" spans="19:20" x14ac:dyDescent="0.35">
      <c r="T293" s="28"/>
    </row>
    <row r="294" spans="19:20" x14ac:dyDescent="0.35">
      <c r="T294" s="28"/>
    </row>
    <row r="295" spans="19:20" x14ac:dyDescent="0.35">
      <c r="T295" s="28"/>
    </row>
    <row r="296" spans="19:20" x14ac:dyDescent="0.35">
      <c r="T296" s="28"/>
    </row>
    <row r="297" spans="19:20" x14ac:dyDescent="0.35">
      <c r="S297" s="28"/>
      <c r="T297" s="28"/>
    </row>
    <row r="298" spans="19:20" x14ac:dyDescent="0.35">
      <c r="S298" s="28"/>
      <c r="T298" s="28"/>
    </row>
    <row r="299" spans="19:20" x14ac:dyDescent="0.35">
      <c r="S299" s="28"/>
      <c r="T299" s="28"/>
    </row>
    <row r="300" spans="19:20" x14ac:dyDescent="0.35">
      <c r="S300" s="28"/>
      <c r="T300" s="28"/>
    </row>
    <row r="305" spans="12:12" x14ac:dyDescent="0.35">
      <c r="L305" s="28"/>
    </row>
    <row r="306" spans="12:12" x14ac:dyDescent="0.35">
      <c r="L306" s="28"/>
    </row>
  </sheetData>
  <sheetProtection sheet="1" objects="1" scenarios="1" selectLockedCells="1"/>
  <phoneticPr fontId="3" type="noConversion"/>
  <pageMargins left="0.75" right="0.75" top="1" bottom="1" header="0.5" footer="0.5"/>
  <pageSetup orientation="portrait" horizont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7"/>
  <sheetViews>
    <sheetView tabSelected="1" zoomScaleNormal="100" workbookViewId="0">
      <selection activeCell="N1" sqref="N1"/>
    </sheetView>
  </sheetViews>
  <sheetFormatPr defaultRowHeight="15.5" x14ac:dyDescent="0.35"/>
  <cols>
    <col min="1" max="1" width="7.81640625" style="26" customWidth="1"/>
    <col min="2" max="3" width="8.7265625" style="26"/>
    <col min="4" max="5" width="9.1796875" style="40" customWidth="1"/>
    <col min="6" max="6" width="11.81640625" style="105" customWidth="1"/>
    <col min="7" max="7" width="8.7265625" style="26"/>
    <col min="8" max="8" width="10.54296875" style="26" customWidth="1"/>
    <col min="9" max="9" width="11.1796875" style="26" customWidth="1"/>
    <col min="10" max="10" width="11.453125" style="26" customWidth="1"/>
    <col min="11" max="12" width="13.26953125" style="26" customWidth="1"/>
    <col min="13" max="13" width="11.7265625" style="26" customWidth="1"/>
    <col min="14" max="14" width="24" style="26" customWidth="1"/>
    <col min="15" max="15" width="8.7265625" style="26"/>
    <col min="16" max="16" width="11.453125" style="26" customWidth="1"/>
    <col min="17" max="16384" width="8.7265625" style="26"/>
  </cols>
  <sheetData>
    <row r="1" spans="1:34" ht="20" x14ac:dyDescent="0.4">
      <c r="A1" s="1"/>
      <c r="B1" s="35" t="s">
        <v>262</v>
      </c>
      <c r="N1" s="28"/>
      <c r="O1" s="28"/>
      <c r="P1" s="28"/>
      <c r="Q1" s="28"/>
      <c r="R1" s="28"/>
      <c r="S1" s="28"/>
      <c r="T1" s="28"/>
      <c r="U1" s="28"/>
      <c r="V1" s="28"/>
      <c r="W1" s="28"/>
      <c r="X1" s="28"/>
      <c r="Y1" s="28"/>
      <c r="Z1" s="28"/>
      <c r="AA1" s="28"/>
      <c r="AB1" s="28"/>
      <c r="AC1" s="28"/>
      <c r="AD1" s="28"/>
      <c r="AE1" s="28"/>
      <c r="AF1" s="28"/>
      <c r="AG1" s="28"/>
      <c r="AH1" s="28"/>
    </row>
    <row r="2" spans="1:34" x14ac:dyDescent="0.35">
      <c r="A2" s="29"/>
      <c r="J2" s="28"/>
      <c r="K2" s="28"/>
      <c r="L2" s="28"/>
      <c r="M2" s="28"/>
      <c r="N2" s="28"/>
      <c r="O2" s="28"/>
      <c r="P2" s="28"/>
      <c r="Q2" s="28"/>
      <c r="R2" s="28"/>
      <c r="S2" s="28"/>
      <c r="T2" s="28"/>
      <c r="U2" s="28"/>
      <c r="V2" s="28"/>
      <c r="W2" s="28"/>
      <c r="X2" s="28"/>
      <c r="Y2" s="28"/>
      <c r="Z2" s="28"/>
      <c r="AA2" s="28"/>
      <c r="AB2" s="28"/>
      <c r="AC2" s="28"/>
      <c r="AD2" s="28"/>
      <c r="AE2" s="28"/>
      <c r="AF2" s="28"/>
      <c r="AG2" s="28"/>
      <c r="AH2" s="28"/>
    </row>
    <row r="3" spans="1:34" x14ac:dyDescent="0.35">
      <c r="H3" s="105"/>
      <c r="J3" s="28"/>
      <c r="K3" s="28"/>
      <c r="L3" s="28"/>
      <c r="M3" s="28"/>
      <c r="N3" s="28"/>
      <c r="O3" s="28"/>
      <c r="P3" s="28"/>
      <c r="Q3" s="28"/>
      <c r="R3" s="28"/>
      <c r="S3" s="28"/>
      <c r="T3" s="28"/>
      <c r="U3" s="28"/>
      <c r="V3" s="28"/>
      <c r="W3" s="28"/>
      <c r="X3" s="28"/>
      <c r="Y3" s="28"/>
      <c r="Z3" s="28"/>
      <c r="AA3" s="28"/>
      <c r="AB3" s="28"/>
      <c r="AC3" s="28"/>
      <c r="AD3" s="28"/>
      <c r="AE3" s="28"/>
      <c r="AF3" s="28"/>
      <c r="AG3" s="28"/>
      <c r="AH3" s="28"/>
    </row>
    <row r="4" spans="1:34" x14ac:dyDescent="0.35">
      <c r="J4" s="28"/>
      <c r="K4" s="28"/>
      <c r="L4" s="28"/>
      <c r="M4" s="28"/>
      <c r="N4" s="28"/>
      <c r="O4" s="28"/>
      <c r="P4" s="28"/>
      <c r="Q4" s="28"/>
      <c r="R4" s="28"/>
      <c r="S4" s="28"/>
      <c r="T4" s="28"/>
      <c r="U4" s="28"/>
      <c r="V4" s="28"/>
      <c r="W4" s="28"/>
      <c r="X4" s="28"/>
      <c r="Y4" s="28"/>
      <c r="Z4" s="28"/>
      <c r="AA4" s="28"/>
      <c r="AB4" s="28"/>
      <c r="AC4" s="28"/>
      <c r="AD4" s="28"/>
      <c r="AE4" s="28"/>
      <c r="AF4" s="28"/>
      <c r="AG4" s="28"/>
      <c r="AH4" s="28"/>
    </row>
    <row r="5" spans="1:34" x14ac:dyDescent="0.35">
      <c r="J5" s="28"/>
      <c r="K5" s="28"/>
      <c r="L5" s="28"/>
      <c r="M5" s="28"/>
      <c r="N5" s="28"/>
      <c r="O5" s="28"/>
      <c r="P5" s="28"/>
      <c r="Q5" s="28"/>
      <c r="R5" s="28"/>
      <c r="S5" s="28"/>
      <c r="T5" s="28"/>
      <c r="U5" s="28"/>
      <c r="V5" s="28"/>
      <c r="W5" s="28"/>
      <c r="X5" s="28"/>
      <c r="Y5" s="28"/>
      <c r="Z5" s="28"/>
      <c r="AA5" s="28"/>
      <c r="AB5" s="28"/>
      <c r="AC5" s="28"/>
      <c r="AD5" s="28"/>
      <c r="AE5" s="28"/>
      <c r="AF5" s="28"/>
      <c r="AG5" s="28"/>
      <c r="AH5" s="28"/>
    </row>
    <row r="6" spans="1:34" x14ac:dyDescent="0.35">
      <c r="J6" s="28"/>
      <c r="K6" s="28"/>
      <c r="L6" s="28"/>
      <c r="M6" s="28"/>
      <c r="N6" s="28"/>
      <c r="O6" s="28"/>
      <c r="P6" s="28"/>
      <c r="Q6" s="28"/>
      <c r="R6" s="28"/>
      <c r="S6" s="28"/>
      <c r="T6" s="28"/>
      <c r="U6" s="28"/>
      <c r="V6" s="28"/>
      <c r="W6" s="28"/>
      <c r="X6" s="28"/>
      <c r="Y6" s="28"/>
      <c r="Z6" s="28"/>
      <c r="AA6" s="28"/>
      <c r="AB6" s="28"/>
      <c r="AC6" s="28"/>
      <c r="AD6" s="28"/>
      <c r="AE6" s="28"/>
      <c r="AF6" s="28"/>
      <c r="AG6" s="28"/>
      <c r="AH6" s="28"/>
    </row>
    <row r="7" spans="1:34" x14ac:dyDescent="0.35">
      <c r="J7" s="28"/>
      <c r="K7" s="28"/>
      <c r="L7" s="28"/>
      <c r="M7" s="28"/>
      <c r="N7" s="28"/>
      <c r="O7" s="28"/>
      <c r="P7" s="28"/>
      <c r="Q7" s="28"/>
      <c r="R7" s="28"/>
      <c r="S7" s="28"/>
      <c r="T7" s="28"/>
      <c r="U7" s="28"/>
      <c r="V7" s="28"/>
      <c r="W7" s="28"/>
      <c r="X7" s="28"/>
      <c r="Y7" s="28"/>
      <c r="Z7" s="28"/>
      <c r="AA7" s="28"/>
      <c r="AB7" s="28"/>
      <c r="AC7" s="28"/>
      <c r="AD7" s="28"/>
      <c r="AE7" s="28"/>
      <c r="AF7" s="28"/>
      <c r="AG7" s="28"/>
      <c r="AH7" s="28"/>
    </row>
    <row r="8" spans="1:34" x14ac:dyDescent="0.35">
      <c r="J8" s="28"/>
      <c r="K8" s="28"/>
      <c r="L8" s="28"/>
      <c r="M8" s="28"/>
      <c r="N8" s="28"/>
      <c r="O8" s="28"/>
      <c r="P8" s="28"/>
      <c r="Q8" s="28"/>
      <c r="R8" s="28"/>
      <c r="S8" s="28"/>
      <c r="T8" s="28"/>
      <c r="U8" s="28"/>
      <c r="V8" s="28"/>
      <c r="W8" s="28"/>
      <c r="X8" s="28"/>
      <c r="Y8" s="28"/>
      <c r="Z8" s="28"/>
      <c r="AA8" s="28"/>
      <c r="AB8" s="28"/>
      <c r="AC8" s="28"/>
      <c r="AD8" s="28"/>
      <c r="AE8" s="28"/>
      <c r="AF8" s="28"/>
      <c r="AG8" s="28"/>
      <c r="AH8" s="28"/>
    </row>
    <row r="9" spans="1:34" x14ac:dyDescent="0.35">
      <c r="J9" s="28"/>
      <c r="K9" s="28"/>
      <c r="L9" s="28"/>
      <c r="M9" s="28"/>
      <c r="N9" s="28"/>
      <c r="O9" s="28"/>
      <c r="P9" s="28"/>
      <c r="Q9" s="28"/>
      <c r="R9" s="28"/>
      <c r="S9" s="28"/>
      <c r="T9" s="28"/>
      <c r="U9" s="28"/>
      <c r="V9" s="28"/>
      <c r="W9" s="28"/>
      <c r="X9" s="28"/>
      <c r="Y9" s="28"/>
      <c r="Z9" s="28"/>
      <c r="AA9" s="28"/>
      <c r="AB9" s="28"/>
      <c r="AC9" s="28"/>
      <c r="AD9" s="28"/>
      <c r="AE9" s="28"/>
      <c r="AF9" s="28"/>
      <c r="AG9" s="28"/>
      <c r="AH9" s="28"/>
    </row>
    <row r="10" spans="1:34" x14ac:dyDescent="0.35">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row>
    <row r="11" spans="1:34" x14ac:dyDescent="0.35">
      <c r="I11" s="26" t="s">
        <v>26</v>
      </c>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row>
    <row r="12" spans="1:34" x14ac:dyDescent="0.35">
      <c r="D12" s="26"/>
      <c r="E12" s="26"/>
      <c r="F12" s="26"/>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4" x14ac:dyDescent="0.35">
      <c r="D13" s="26"/>
      <c r="E13" s="26"/>
      <c r="F13" s="26"/>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4" x14ac:dyDescent="0.35">
      <c r="D14" s="26"/>
      <c r="E14" s="26"/>
      <c r="F14" s="26"/>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4" x14ac:dyDescent="0.35">
      <c r="D15" s="26"/>
      <c r="E15" s="26"/>
      <c r="F15" s="26"/>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4" x14ac:dyDescent="0.35">
      <c r="D16" s="26"/>
      <c r="E16" s="26"/>
      <c r="F16" s="26"/>
      <c r="M16" s="28"/>
      <c r="N16" s="28"/>
      <c r="O16" s="28"/>
      <c r="P16" s="28"/>
      <c r="Q16" s="28"/>
      <c r="R16" s="28"/>
      <c r="S16" s="28"/>
      <c r="T16" s="28"/>
      <c r="U16" s="28"/>
      <c r="V16" s="28"/>
      <c r="W16" s="28"/>
      <c r="X16" s="28"/>
      <c r="Y16" s="28"/>
      <c r="Z16" s="28"/>
      <c r="AA16" s="28"/>
      <c r="AB16" s="28"/>
      <c r="AC16" s="28"/>
      <c r="AD16" s="28"/>
      <c r="AE16" s="28"/>
      <c r="AF16" s="28"/>
      <c r="AG16" s="28"/>
      <c r="AH16" s="28"/>
    </row>
    <row r="17" spans="3:34" x14ac:dyDescent="0.35">
      <c r="D17" s="26"/>
      <c r="E17" s="26"/>
      <c r="F17" s="26"/>
      <c r="M17" s="28"/>
      <c r="N17" s="28"/>
      <c r="O17" s="28"/>
      <c r="P17" s="28"/>
      <c r="Q17" s="28"/>
      <c r="R17" s="28"/>
      <c r="S17" s="28"/>
      <c r="T17" s="28"/>
      <c r="U17" s="28"/>
      <c r="V17" s="28"/>
      <c r="W17" s="28"/>
      <c r="X17" s="28"/>
      <c r="Y17" s="28"/>
      <c r="Z17" s="28"/>
      <c r="AA17" s="28"/>
      <c r="AB17" s="28"/>
      <c r="AC17" s="28"/>
      <c r="AD17" s="28"/>
      <c r="AE17" s="28"/>
      <c r="AF17" s="28"/>
      <c r="AG17" s="28"/>
      <c r="AH17" s="28"/>
    </row>
    <row r="18" spans="3:34" x14ac:dyDescent="0.35">
      <c r="D18" s="26"/>
      <c r="E18" s="26"/>
      <c r="F18" s="26"/>
      <c r="M18" s="28"/>
      <c r="N18" s="28"/>
      <c r="O18" s="28"/>
      <c r="P18" s="28"/>
      <c r="Q18" s="28"/>
      <c r="R18" s="28"/>
      <c r="S18" s="28"/>
      <c r="T18" s="28"/>
      <c r="U18" s="28"/>
      <c r="V18" s="28"/>
      <c r="W18" s="28"/>
      <c r="X18" s="28"/>
      <c r="Y18" s="28"/>
      <c r="Z18" s="28"/>
      <c r="AA18" s="28"/>
      <c r="AB18" s="28"/>
      <c r="AC18" s="28"/>
      <c r="AD18" s="28"/>
      <c r="AE18" s="28"/>
      <c r="AF18" s="28"/>
      <c r="AG18" s="28"/>
      <c r="AH18" s="28"/>
    </row>
    <row r="19" spans="3:34" x14ac:dyDescent="0.35">
      <c r="D19" s="26"/>
      <c r="E19" s="26"/>
      <c r="F19" s="40"/>
      <c r="G19" s="40"/>
      <c r="H19" s="105"/>
      <c r="L19" s="28"/>
      <c r="M19" s="28"/>
      <c r="N19" s="28"/>
      <c r="O19" s="28"/>
      <c r="P19" s="28"/>
      <c r="Q19" s="28"/>
      <c r="R19" s="28"/>
      <c r="S19" s="28"/>
      <c r="T19" s="28"/>
      <c r="U19" s="28"/>
      <c r="V19" s="28"/>
      <c r="W19" s="28"/>
      <c r="X19" s="28"/>
      <c r="Y19" s="28"/>
      <c r="Z19" s="28"/>
      <c r="AA19" s="28"/>
      <c r="AB19" s="28"/>
      <c r="AC19" s="28"/>
      <c r="AD19" s="28"/>
      <c r="AE19" s="28"/>
      <c r="AF19" s="28"/>
      <c r="AG19" s="28"/>
      <c r="AH19" s="28"/>
    </row>
    <row r="20" spans="3:34" x14ac:dyDescent="0.35">
      <c r="D20" s="26"/>
      <c r="E20" s="26"/>
      <c r="F20" s="40"/>
      <c r="G20" s="40"/>
      <c r="H20" s="105"/>
      <c r="L20" s="28"/>
      <c r="M20" s="28"/>
      <c r="N20" s="28"/>
      <c r="O20" s="28"/>
      <c r="P20" s="28"/>
      <c r="Q20" s="28"/>
      <c r="R20" s="28"/>
      <c r="S20" s="28"/>
      <c r="T20" s="28"/>
      <c r="U20" s="28"/>
      <c r="V20" s="28"/>
      <c r="W20" s="28"/>
      <c r="X20" s="28"/>
      <c r="Y20" s="28"/>
      <c r="Z20" s="28"/>
      <c r="AA20" s="28"/>
      <c r="AB20" s="28"/>
      <c r="AC20" s="28"/>
      <c r="AD20" s="28"/>
      <c r="AE20" s="28"/>
      <c r="AF20" s="28"/>
      <c r="AG20" s="28"/>
      <c r="AH20" s="28"/>
    </row>
    <row r="21" spans="3:34" x14ac:dyDescent="0.35">
      <c r="D21" s="26"/>
      <c r="E21" s="26"/>
      <c r="F21" s="40"/>
      <c r="G21" s="40"/>
      <c r="H21" s="105"/>
      <c r="L21" s="28"/>
      <c r="M21" s="28"/>
      <c r="N21" s="28"/>
      <c r="O21" s="28"/>
      <c r="P21" s="28"/>
      <c r="Q21" s="28"/>
      <c r="R21" s="28"/>
      <c r="S21" s="28"/>
      <c r="T21" s="28"/>
      <c r="U21" s="28"/>
      <c r="V21" s="28"/>
      <c r="W21" s="28"/>
      <c r="X21" s="28"/>
      <c r="Y21" s="28"/>
      <c r="Z21" s="28"/>
      <c r="AA21" s="28"/>
      <c r="AB21" s="28"/>
      <c r="AC21" s="28"/>
      <c r="AD21" s="28"/>
      <c r="AE21" s="28"/>
      <c r="AF21" s="28"/>
      <c r="AG21" s="28"/>
      <c r="AH21" s="28"/>
    </row>
    <row r="22" spans="3:34" x14ac:dyDescent="0.35">
      <c r="D22" s="26"/>
      <c r="E22" s="26"/>
      <c r="F22" s="40"/>
      <c r="G22" s="40"/>
      <c r="H22" s="105"/>
      <c r="L22" s="28"/>
      <c r="M22" s="28"/>
      <c r="N22" s="28"/>
      <c r="O22" s="28"/>
      <c r="P22" s="28"/>
      <c r="Q22" s="28"/>
      <c r="R22" s="28"/>
      <c r="S22" s="28"/>
      <c r="T22" s="28"/>
      <c r="U22" s="28"/>
      <c r="V22" s="28"/>
      <c r="W22" s="28"/>
      <c r="X22" s="28"/>
      <c r="Y22" s="28"/>
      <c r="Z22" s="28"/>
      <c r="AA22" s="28"/>
      <c r="AB22" s="28"/>
      <c r="AC22" s="28"/>
      <c r="AD22" s="28"/>
      <c r="AE22" s="28"/>
      <c r="AF22" s="28"/>
      <c r="AG22" s="28"/>
      <c r="AH22" s="28"/>
    </row>
    <row r="23" spans="3:34" x14ac:dyDescent="0.35">
      <c r="D23" s="26"/>
      <c r="E23" s="26"/>
      <c r="F23" s="40"/>
      <c r="G23" s="40"/>
      <c r="H23" s="105"/>
      <c r="L23" s="28"/>
      <c r="M23" s="28"/>
      <c r="N23" s="28"/>
      <c r="O23" s="28"/>
      <c r="P23" s="28"/>
      <c r="Q23" s="28"/>
      <c r="R23" s="28"/>
      <c r="S23" s="28"/>
      <c r="T23" s="28"/>
      <c r="U23" s="28"/>
      <c r="V23" s="28"/>
      <c r="W23" s="28"/>
      <c r="X23" s="28"/>
      <c r="Y23" s="28"/>
      <c r="Z23" s="28"/>
      <c r="AA23" s="28"/>
      <c r="AB23" s="28"/>
      <c r="AC23" s="28"/>
      <c r="AD23" s="28"/>
      <c r="AE23" s="28"/>
      <c r="AF23" s="28"/>
      <c r="AG23" s="28"/>
      <c r="AH23" s="28"/>
    </row>
    <row r="24" spans="3:34" x14ac:dyDescent="0.35">
      <c r="D24" s="26"/>
      <c r="E24" s="26"/>
      <c r="F24" s="40"/>
      <c r="G24" s="40"/>
      <c r="H24" s="105"/>
      <c r="L24" s="28"/>
      <c r="M24" s="28"/>
      <c r="N24" s="28"/>
      <c r="O24" s="28"/>
      <c r="P24" s="28"/>
      <c r="Q24" s="28"/>
      <c r="R24" s="28"/>
      <c r="S24" s="28"/>
      <c r="T24" s="28"/>
      <c r="U24" s="28"/>
      <c r="V24" s="28"/>
      <c r="W24" s="28"/>
      <c r="X24" s="28"/>
      <c r="Y24" s="28"/>
      <c r="Z24" s="28"/>
      <c r="AA24" s="28"/>
      <c r="AB24" s="28"/>
      <c r="AC24" s="28"/>
      <c r="AD24" s="28"/>
      <c r="AE24" s="28"/>
      <c r="AF24" s="28"/>
      <c r="AG24" s="28"/>
      <c r="AH24" s="28"/>
    </row>
    <row r="25" spans="3:34" x14ac:dyDescent="0.35">
      <c r="D25" s="26"/>
      <c r="E25" s="26"/>
      <c r="F25" s="40"/>
      <c r="G25" s="40"/>
      <c r="H25" s="105"/>
      <c r="L25" s="28"/>
      <c r="M25" s="28"/>
      <c r="N25" s="28"/>
      <c r="O25" s="28"/>
      <c r="P25" s="28"/>
      <c r="Q25" s="28"/>
      <c r="R25" s="28"/>
      <c r="S25" s="28"/>
      <c r="T25" s="28"/>
      <c r="U25" s="28"/>
      <c r="V25" s="28"/>
      <c r="W25" s="28"/>
      <c r="X25" s="28"/>
      <c r="Y25" s="28"/>
      <c r="Z25" s="28"/>
      <c r="AA25" s="28"/>
      <c r="AB25" s="28"/>
      <c r="AC25" s="28"/>
      <c r="AD25" s="28"/>
      <c r="AE25" s="28"/>
      <c r="AF25" s="28"/>
      <c r="AG25" s="28"/>
      <c r="AH25" s="28"/>
    </row>
    <row r="26" spans="3:34" x14ac:dyDescent="0.35">
      <c r="D26" s="26"/>
      <c r="E26" s="26"/>
      <c r="F26" s="40"/>
      <c r="G26" s="40"/>
      <c r="H26" s="105"/>
      <c r="L26" s="28"/>
      <c r="M26" s="28"/>
      <c r="N26" s="28"/>
      <c r="O26" s="28"/>
      <c r="P26" s="28"/>
      <c r="Q26" s="28"/>
      <c r="R26" s="28"/>
      <c r="S26" s="28"/>
      <c r="T26" s="28"/>
      <c r="U26" s="28"/>
      <c r="V26" s="28"/>
      <c r="W26" s="28"/>
      <c r="X26" s="28"/>
      <c r="Y26" s="28"/>
      <c r="Z26" s="28"/>
      <c r="AA26" s="28"/>
      <c r="AB26" s="28"/>
      <c r="AC26" s="28"/>
      <c r="AD26" s="28"/>
      <c r="AE26" s="28"/>
      <c r="AF26" s="28"/>
      <c r="AG26" s="28"/>
      <c r="AH26" s="28"/>
    </row>
    <row r="27" spans="3:34" x14ac:dyDescent="0.35">
      <c r="D27" s="26"/>
      <c r="E27" s="26"/>
      <c r="F27" s="40"/>
      <c r="G27" s="40"/>
      <c r="H27" s="105"/>
      <c r="L27" s="28"/>
      <c r="M27" s="28"/>
      <c r="N27" s="28"/>
      <c r="O27" s="28"/>
      <c r="P27" s="28"/>
      <c r="Q27" s="28"/>
      <c r="R27" s="28"/>
      <c r="S27" s="28"/>
      <c r="T27" s="28"/>
      <c r="U27" s="28"/>
      <c r="V27" s="28"/>
      <c r="W27" s="28"/>
      <c r="X27" s="28"/>
      <c r="Y27" s="28"/>
      <c r="Z27" s="28"/>
      <c r="AA27" s="28"/>
      <c r="AB27" s="28"/>
      <c r="AC27" s="28"/>
      <c r="AD27" s="28"/>
      <c r="AE27" s="28"/>
      <c r="AF27" s="28"/>
      <c r="AG27" s="28"/>
      <c r="AH27" s="28"/>
    </row>
    <row r="28" spans="3:34" x14ac:dyDescent="0.35">
      <c r="D28" s="26"/>
      <c r="E28" s="26"/>
      <c r="F28" s="40"/>
      <c r="G28" s="40"/>
      <c r="H28" s="105"/>
      <c r="L28" s="28"/>
      <c r="M28" s="28"/>
      <c r="N28" s="28"/>
      <c r="O28" s="28"/>
      <c r="P28" s="28"/>
      <c r="Q28" s="28"/>
      <c r="R28" s="28"/>
      <c r="S28" s="28"/>
      <c r="T28" s="28"/>
      <c r="U28" s="28"/>
      <c r="V28" s="28"/>
      <c r="W28" s="28"/>
      <c r="X28" s="28"/>
      <c r="Y28" s="28"/>
      <c r="Z28" s="28"/>
      <c r="AA28" s="28"/>
      <c r="AB28" s="28"/>
      <c r="AC28" s="28"/>
      <c r="AD28" s="28"/>
      <c r="AE28" s="28"/>
      <c r="AF28" s="28"/>
      <c r="AG28" s="28"/>
      <c r="AH28" s="28"/>
    </row>
    <row r="29" spans="3:34" ht="18" x14ac:dyDescent="0.4">
      <c r="C29" s="32" t="s">
        <v>167</v>
      </c>
      <c r="D29" s="26"/>
      <c r="E29" s="26"/>
      <c r="F29" s="40"/>
      <c r="G29" s="40"/>
      <c r="H29" s="16" t="s">
        <v>206</v>
      </c>
      <c r="L29" s="28"/>
      <c r="M29" s="28"/>
      <c r="N29" s="28"/>
      <c r="O29" s="28"/>
      <c r="P29" s="28"/>
      <c r="Q29" s="28"/>
      <c r="R29" s="28"/>
      <c r="S29" s="28"/>
      <c r="T29" s="28"/>
      <c r="U29" s="28"/>
      <c r="V29" s="28"/>
      <c r="W29" s="28"/>
      <c r="X29" s="28"/>
      <c r="Y29" s="28"/>
      <c r="Z29" s="28"/>
      <c r="AA29" s="28"/>
      <c r="AB29" s="28"/>
      <c r="AC29" s="28"/>
      <c r="AD29" s="28"/>
      <c r="AE29" s="28"/>
      <c r="AF29" s="28"/>
      <c r="AG29" s="28"/>
      <c r="AH29" s="28"/>
    </row>
    <row r="30" spans="3:34" ht="16" thickBot="1" x14ac:dyDescent="0.4">
      <c r="D30" s="26"/>
      <c r="E30" s="26"/>
      <c r="F30" s="40"/>
      <c r="G30" s="40"/>
      <c r="H30" s="41" t="s">
        <v>1</v>
      </c>
      <c r="I30" s="105"/>
      <c r="L30" s="28"/>
      <c r="M30" s="28"/>
      <c r="N30" s="28"/>
      <c r="O30" s="28"/>
      <c r="P30" s="28"/>
      <c r="Q30" s="28"/>
      <c r="R30" s="28"/>
      <c r="S30" s="28"/>
      <c r="T30" s="28"/>
      <c r="U30" s="28"/>
      <c r="V30" s="28"/>
      <c r="W30" s="28"/>
      <c r="X30" s="28"/>
      <c r="Y30" s="28"/>
      <c r="Z30" s="28"/>
      <c r="AA30" s="28"/>
      <c r="AB30" s="28"/>
      <c r="AC30" s="28"/>
      <c r="AD30" s="28"/>
      <c r="AE30" s="28"/>
      <c r="AF30" s="28"/>
      <c r="AG30" s="28"/>
      <c r="AH30" s="28"/>
    </row>
    <row r="31" spans="3:34" x14ac:dyDescent="0.35">
      <c r="D31" s="26"/>
      <c r="E31" s="26"/>
      <c r="F31" s="40"/>
      <c r="G31" s="40" t="s">
        <v>91</v>
      </c>
      <c r="H31" s="42">
        <v>2</v>
      </c>
      <c r="I31" s="105" t="s">
        <v>41</v>
      </c>
      <c r="L31" s="28"/>
      <c r="M31" s="28"/>
      <c r="N31" s="28"/>
      <c r="O31" s="28"/>
      <c r="P31" s="28"/>
      <c r="Q31" s="28"/>
      <c r="R31" s="28"/>
      <c r="S31" s="28"/>
      <c r="T31" s="28"/>
      <c r="U31" s="28"/>
      <c r="V31" s="28"/>
      <c r="W31" s="28"/>
      <c r="X31" s="28"/>
      <c r="Y31" s="28"/>
      <c r="Z31" s="28"/>
      <c r="AA31" s="28"/>
      <c r="AB31" s="28"/>
      <c r="AC31" s="28"/>
      <c r="AD31" s="28"/>
      <c r="AE31" s="28"/>
      <c r="AF31" s="28"/>
      <c r="AG31" s="28"/>
      <c r="AH31" s="28"/>
    </row>
    <row r="32" spans="3:34" x14ac:dyDescent="0.35">
      <c r="D32" s="26"/>
      <c r="E32" s="26"/>
      <c r="F32" s="40"/>
      <c r="G32" s="40" t="s">
        <v>165</v>
      </c>
      <c r="H32" s="43">
        <v>30</v>
      </c>
      <c r="I32" s="105" t="s">
        <v>92</v>
      </c>
      <c r="L32" s="28"/>
      <c r="M32" s="28"/>
      <c r="N32" s="28"/>
      <c r="O32" s="28"/>
      <c r="P32" s="28"/>
      <c r="Q32" s="28"/>
      <c r="R32" s="28"/>
      <c r="S32" s="28"/>
      <c r="T32" s="28"/>
      <c r="U32" s="28"/>
      <c r="V32" s="28"/>
      <c r="W32" s="28"/>
      <c r="X32" s="28"/>
      <c r="Y32" s="28"/>
      <c r="Z32" s="28"/>
      <c r="AA32" s="28"/>
      <c r="AB32" s="28"/>
      <c r="AC32" s="28"/>
      <c r="AD32" s="28"/>
      <c r="AE32" s="28"/>
      <c r="AF32" s="28"/>
      <c r="AG32" s="28"/>
      <c r="AH32" s="28"/>
    </row>
    <row r="33" spans="4:34" x14ac:dyDescent="0.35">
      <c r="D33" s="26"/>
      <c r="E33" s="26"/>
      <c r="F33" s="40"/>
      <c r="G33" s="40" t="s">
        <v>166</v>
      </c>
      <c r="H33" s="43">
        <v>100</v>
      </c>
      <c r="I33" s="26" t="s">
        <v>41</v>
      </c>
      <c r="L33" s="28"/>
      <c r="M33" s="28"/>
      <c r="N33" s="28"/>
      <c r="O33" s="28"/>
      <c r="P33" s="28"/>
      <c r="Q33" s="28"/>
      <c r="R33" s="28"/>
      <c r="S33" s="28"/>
      <c r="T33" s="28"/>
      <c r="U33" s="28"/>
      <c r="V33" s="28"/>
      <c r="W33" s="28"/>
      <c r="X33" s="28"/>
      <c r="Y33" s="28"/>
      <c r="Z33" s="28"/>
      <c r="AA33" s="28"/>
      <c r="AB33" s="28"/>
      <c r="AC33" s="28"/>
      <c r="AD33" s="28"/>
      <c r="AE33" s="28"/>
      <c r="AF33" s="28"/>
      <c r="AG33" s="28"/>
      <c r="AH33" s="28"/>
    </row>
    <row r="34" spans="4:34" x14ac:dyDescent="0.35">
      <c r="D34" s="26"/>
      <c r="E34" s="26"/>
      <c r="F34" s="40"/>
      <c r="G34" s="40" t="s">
        <v>95</v>
      </c>
      <c r="H34" s="43">
        <v>24</v>
      </c>
      <c r="I34" s="26" t="s">
        <v>97</v>
      </c>
      <c r="L34" s="28"/>
      <c r="M34" s="28"/>
      <c r="N34" s="28"/>
      <c r="O34" s="28"/>
      <c r="P34" s="28"/>
      <c r="Q34" s="28"/>
      <c r="R34" s="28"/>
      <c r="S34" s="28"/>
      <c r="T34" s="28"/>
      <c r="U34" s="28"/>
      <c r="V34" s="28"/>
      <c r="W34" s="28"/>
      <c r="X34" s="28"/>
      <c r="Y34" s="28"/>
      <c r="Z34" s="28"/>
      <c r="AA34" s="28"/>
      <c r="AB34" s="28"/>
      <c r="AC34" s="28"/>
      <c r="AD34" s="28"/>
      <c r="AE34" s="28"/>
      <c r="AF34" s="28"/>
      <c r="AG34" s="28"/>
      <c r="AH34" s="28"/>
    </row>
    <row r="35" spans="4:34" x14ac:dyDescent="0.35">
      <c r="D35" s="26"/>
      <c r="E35" s="26"/>
      <c r="F35" s="40"/>
      <c r="G35" s="40" t="s">
        <v>96</v>
      </c>
      <c r="H35" s="43">
        <v>50</v>
      </c>
      <c r="I35" s="105" t="s">
        <v>97</v>
      </c>
      <c r="L35" s="28"/>
      <c r="M35" s="28"/>
      <c r="N35" s="28"/>
      <c r="O35" s="28"/>
      <c r="P35" s="28"/>
      <c r="Q35" s="28"/>
      <c r="R35" s="28"/>
      <c r="S35" s="28"/>
      <c r="T35" s="28"/>
      <c r="U35" s="28"/>
      <c r="V35" s="28"/>
      <c r="W35" s="28"/>
      <c r="X35" s="28"/>
      <c r="Y35" s="28"/>
      <c r="Z35" s="28"/>
      <c r="AA35" s="28"/>
      <c r="AB35" s="28"/>
      <c r="AC35" s="28"/>
      <c r="AD35" s="28"/>
      <c r="AE35" s="28"/>
      <c r="AF35" s="28"/>
      <c r="AG35" s="28"/>
      <c r="AH35" s="28"/>
    </row>
    <row r="36" spans="4:34" ht="16" thickBot="1" x14ac:dyDescent="0.4">
      <c r="D36" s="26"/>
      <c r="E36" s="26"/>
      <c r="F36" s="40"/>
      <c r="G36" s="40" t="s">
        <v>100</v>
      </c>
      <c r="H36" s="44">
        <v>0.25</v>
      </c>
      <c r="I36" s="105" t="s">
        <v>41</v>
      </c>
      <c r="L36" s="28"/>
      <c r="M36" s="28"/>
      <c r="N36" s="28"/>
      <c r="O36" s="28"/>
      <c r="P36" s="28"/>
      <c r="Q36" s="28"/>
      <c r="R36" s="28"/>
      <c r="S36" s="28"/>
      <c r="T36" s="28"/>
      <c r="U36" s="28"/>
      <c r="V36" s="28"/>
      <c r="W36" s="28"/>
      <c r="X36" s="28"/>
      <c r="Y36" s="28"/>
      <c r="Z36" s="28"/>
      <c r="AA36" s="28"/>
      <c r="AB36" s="28"/>
      <c r="AC36" s="28"/>
      <c r="AD36" s="28"/>
      <c r="AE36" s="28"/>
      <c r="AF36" s="28"/>
      <c r="AG36" s="28"/>
      <c r="AH36" s="28"/>
    </row>
    <row r="37" spans="4:34" x14ac:dyDescent="0.35">
      <c r="D37" s="26"/>
      <c r="E37" s="26"/>
      <c r="F37" s="40"/>
      <c r="G37" s="40"/>
      <c r="H37" s="41" t="s">
        <v>98</v>
      </c>
      <c r="L37" s="28"/>
      <c r="M37" s="28"/>
      <c r="N37" s="28"/>
      <c r="O37" s="28"/>
      <c r="P37" s="28"/>
      <c r="Q37" s="28"/>
      <c r="R37" s="28"/>
      <c r="S37" s="28"/>
      <c r="T37" s="28"/>
      <c r="U37" s="28"/>
      <c r="V37" s="28"/>
      <c r="W37" s="28"/>
      <c r="X37" s="28"/>
      <c r="Y37" s="28"/>
      <c r="Z37" s="28"/>
      <c r="AA37" s="28"/>
      <c r="AB37" s="28"/>
      <c r="AC37" s="28"/>
      <c r="AD37" s="28"/>
      <c r="AE37" s="28"/>
      <c r="AF37" s="28"/>
      <c r="AG37" s="28"/>
      <c r="AH37" s="28"/>
    </row>
    <row r="38" spans="4:34" ht="16" thickBot="1" x14ac:dyDescent="0.4">
      <c r="D38" s="26"/>
      <c r="E38" s="26"/>
      <c r="F38" s="40"/>
      <c r="G38" s="46" t="s">
        <v>99</v>
      </c>
      <c r="H38" s="16" t="s">
        <v>151</v>
      </c>
      <c r="I38" s="17"/>
      <c r="L38" s="28"/>
      <c r="M38" s="28"/>
      <c r="N38" s="28"/>
      <c r="O38" s="28"/>
      <c r="P38" s="28"/>
      <c r="Q38" s="28"/>
      <c r="R38" s="28"/>
      <c r="S38" s="28"/>
      <c r="T38" s="28"/>
      <c r="U38" s="28"/>
      <c r="V38" s="28"/>
      <c r="W38" s="28"/>
      <c r="X38" s="28"/>
      <c r="Y38" s="28"/>
      <c r="Z38" s="28"/>
      <c r="AA38" s="28"/>
      <c r="AB38" s="28"/>
      <c r="AC38" s="28"/>
      <c r="AD38" s="28"/>
      <c r="AE38" s="28"/>
      <c r="AF38" s="28"/>
      <c r="AG38" s="28"/>
      <c r="AH38" s="28"/>
    </row>
    <row r="39" spans="4:34" ht="16" thickBot="1" x14ac:dyDescent="0.4">
      <c r="D39" s="26"/>
      <c r="E39" s="26"/>
      <c r="F39" s="40"/>
      <c r="G39" s="134" t="s">
        <v>9</v>
      </c>
      <c r="H39" s="135">
        <f>(H36 * H32* (H35 + 2*H34))/H31</f>
        <v>367.5</v>
      </c>
      <c r="I39" s="17" t="s">
        <v>97</v>
      </c>
      <c r="L39" s="28"/>
      <c r="M39" s="28"/>
      <c r="N39" s="28"/>
      <c r="O39" s="28"/>
      <c r="P39" s="28"/>
      <c r="Q39" s="28"/>
      <c r="R39" s="28"/>
      <c r="S39" s="28"/>
      <c r="T39" s="28"/>
      <c r="U39" s="28"/>
      <c r="V39" s="28"/>
      <c r="W39" s="28"/>
      <c r="X39" s="28"/>
      <c r="Y39" s="28"/>
      <c r="Z39" s="28"/>
      <c r="AA39" s="28"/>
      <c r="AB39" s="28"/>
      <c r="AC39" s="28"/>
      <c r="AD39" s="28"/>
      <c r="AE39" s="28"/>
      <c r="AF39" s="28"/>
      <c r="AG39" s="28"/>
      <c r="AH39" s="28"/>
    </row>
    <row r="40" spans="4:34" x14ac:dyDescent="0.35">
      <c r="D40" s="26"/>
      <c r="E40" s="26"/>
      <c r="F40" s="40"/>
      <c r="G40" s="40"/>
      <c r="H40" s="105"/>
      <c r="L40" s="28"/>
      <c r="M40" s="28"/>
      <c r="N40" s="28"/>
      <c r="O40" s="28"/>
      <c r="P40" s="28"/>
      <c r="Q40" s="28"/>
      <c r="R40" s="28"/>
      <c r="S40" s="28"/>
      <c r="T40" s="28"/>
      <c r="U40" s="28"/>
      <c r="V40" s="28"/>
      <c r="W40" s="28"/>
      <c r="X40" s="28"/>
      <c r="Y40" s="28"/>
      <c r="Z40" s="28"/>
      <c r="AA40" s="28"/>
      <c r="AB40" s="28"/>
      <c r="AC40" s="28"/>
      <c r="AD40" s="28"/>
      <c r="AE40" s="28"/>
      <c r="AF40" s="28"/>
      <c r="AG40" s="28"/>
      <c r="AH40" s="28"/>
    </row>
    <row r="41" spans="4:34" x14ac:dyDescent="0.35">
      <c r="D41" s="26"/>
      <c r="E41" s="26"/>
      <c r="F41" s="40"/>
      <c r="G41" s="40"/>
      <c r="H41" s="105"/>
      <c r="L41" s="28"/>
      <c r="M41" s="28"/>
      <c r="N41" s="28"/>
      <c r="O41" s="28"/>
      <c r="P41" s="28"/>
      <c r="Q41" s="28"/>
      <c r="R41" s="28"/>
      <c r="S41" s="28"/>
      <c r="T41" s="28"/>
      <c r="U41" s="28"/>
      <c r="V41" s="28"/>
      <c r="W41" s="28"/>
      <c r="X41" s="28"/>
      <c r="Y41" s="28"/>
      <c r="Z41" s="28"/>
      <c r="AA41" s="28"/>
      <c r="AB41" s="28"/>
      <c r="AC41" s="28"/>
      <c r="AD41" s="28"/>
      <c r="AE41" s="28"/>
      <c r="AF41" s="28"/>
      <c r="AG41" s="28"/>
      <c r="AH41" s="28"/>
    </row>
    <row r="42" spans="4:34" x14ac:dyDescent="0.35">
      <c r="D42" s="26"/>
      <c r="E42" s="26"/>
      <c r="F42" s="40"/>
      <c r="G42" s="40"/>
      <c r="H42" s="105"/>
      <c r="L42" s="28"/>
      <c r="M42" s="28"/>
      <c r="N42" s="28"/>
      <c r="O42" s="28"/>
      <c r="P42" s="28"/>
      <c r="Q42" s="28"/>
      <c r="R42" s="28"/>
      <c r="S42" s="28"/>
      <c r="T42" s="28"/>
      <c r="U42" s="28"/>
      <c r="V42" s="28"/>
      <c r="W42" s="28"/>
      <c r="X42" s="28"/>
      <c r="Y42" s="28"/>
      <c r="Z42" s="28"/>
      <c r="AA42" s="28"/>
      <c r="AB42" s="28"/>
      <c r="AC42" s="28"/>
      <c r="AD42" s="28"/>
      <c r="AE42" s="28"/>
      <c r="AF42" s="28"/>
      <c r="AG42" s="28"/>
      <c r="AH42" s="28"/>
    </row>
    <row r="43" spans="4:34" x14ac:dyDescent="0.35">
      <c r="D43" s="26"/>
      <c r="E43" s="26"/>
      <c r="F43" s="40"/>
      <c r="G43" s="40"/>
      <c r="H43" s="105"/>
      <c r="L43" s="28"/>
      <c r="M43" s="28"/>
      <c r="N43" s="28"/>
      <c r="O43" s="28"/>
      <c r="P43" s="28"/>
      <c r="Q43" s="28"/>
      <c r="R43" s="28"/>
      <c r="S43" s="28"/>
      <c r="T43" s="28"/>
      <c r="U43" s="28"/>
      <c r="V43" s="28"/>
      <c r="W43" s="28"/>
      <c r="X43" s="28"/>
      <c r="Y43" s="28"/>
      <c r="Z43" s="28"/>
      <c r="AA43" s="28"/>
      <c r="AB43" s="28"/>
      <c r="AC43" s="28"/>
      <c r="AD43" s="28"/>
      <c r="AE43" s="28"/>
      <c r="AF43" s="28"/>
      <c r="AG43" s="28"/>
      <c r="AH43" s="28"/>
    </row>
    <row r="44" spans="4:34" x14ac:dyDescent="0.35">
      <c r="D44" s="26"/>
      <c r="E44" s="26"/>
      <c r="F44" s="40"/>
      <c r="G44" s="40"/>
      <c r="H44" s="105"/>
      <c r="L44" s="28"/>
      <c r="M44" s="28"/>
      <c r="N44" s="28"/>
      <c r="O44" s="28"/>
      <c r="P44" s="28"/>
      <c r="Q44" s="28"/>
      <c r="R44" s="28"/>
      <c r="S44" s="28"/>
      <c r="T44" s="28"/>
      <c r="U44" s="28"/>
      <c r="V44" s="28"/>
      <c r="W44" s="28"/>
      <c r="X44" s="28"/>
      <c r="Y44" s="28"/>
      <c r="Z44" s="28"/>
      <c r="AA44" s="28"/>
      <c r="AB44" s="28"/>
      <c r="AC44" s="28"/>
      <c r="AD44" s="28"/>
      <c r="AE44" s="28"/>
      <c r="AF44" s="28"/>
      <c r="AG44" s="28"/>
      <c r="AH44" s="28"/>
    </row>
    <row r="45" spans="4:34" x14ac:dyDescent="0.35">
      <c r="D45" s="26"/>
      <c r="E45" s="26"/>
      <c r="F45" s="40"/>
      <c r="G45" s="40"/>
      <c r="H45" s="105"/>
      <c r="L45" s="28"/>
      <c r="M45" s="28"/>
      <c r="N45" s="28"/>
      <c r="O45" s="28"/>
      <c r="P45" s="28"/>
      <c r="Q45" s="28"/>
      <c r="R45" s="28"/>
      <c r="S45" s="28"/>
      <c r="T45" s="28"/>
      <c r="U45" s="28"/>
      <c r="V45" s="28"/>
      <c r="W45" s="28"/>
      <c r="X45" s="28"/>
      <c r="Y45" s="28"/>
      <c r="Z45" s="28"/>
      <c r="AA45" s="28"/>
      <c r="AB45" s="28"/>
      <c r="AC45" s="28"/>
      <c r="AD45" s="28"/>
      <c r="AE45" s="28"/>
      <c r="AF45" s="28"/>
      <c r="AG45" s="28"/>
      <c r="AH45" s="28"/>
    </row>
    <row r="46" spans="4:34" x14ac:dyDescent="0.35">
      <c r="D46" s="26"/>
      <c r="E46" s="26"/>
      <c r="F46" s="40"/>
      <c r="G46" s="40"/>
      <c r="H46" s="105"/>
      <c r="L46" s="28"/>
      <c r="M46" s="28"/>
      <c r="N46" s="28"/>
      <c r="O46" s="28"/>
      <c r="P46" s="28"/>
      <c r="Q46" s="28"/>
      <c r="R46" s="28"/>
      <c r="S46" s="28"/>
      <c r="T46" s="28"/>
      <c r="U46" s="28"/>
      <c r="V46" s="28"/>
      <c r="W46" s="28"/>
      <c r="X46" s="28"/>
      <c r="Y46" s="28"/>
      <c r="Z46" s="28"/>
      <c r="AA46" s="28"/>
      <c r="AB46" s="28"/>
      <c r="AC46" s="28"/>
      <c r="AD46" s="28"/>
      <c r="AE46" s="28"/>
      <c r="AF46" s="28"/>
      <c r="AG46" s="28"/>
      <c r="AH46" s="28"/>
    </row>
    <row r="47" spans="4:34" x14ac:dyDescent="0.35">
      <c r="D47" s="26"/>
      <c r="E47" s="26"/>
      <c r="F47" s="40"/>
      <c r="G47" s="40"/>
      <c r="H47" s="105"/>
      <c r="L47" s="28"/>
      <c r="M47" s="28"/>
      <c r="N47" s="28"/>
      <c r="O47" s="28"/>
      <c r="P47" s="28"/>
      <c r="Q47" s="28"/>
      <c r="R47" s="28"/>
      <c r="S47" s="28"/>
      <c r="T47" s="28"/>
      <c r="U47" s="28"/>
      <c r="V47" s="28"/>
      <c r="W47" s="28"/>
      <c r="X47" s="28"/>
      <c r="Y47" s="28"/>
      <c r="Z47" s="28"/>
      <c r="AA47" s="28"/>
      <c r="AB47" s="28"/>
      <c r="AC47" s="28"/>
      <c r="AD47" s="28"/>
      <c r="AE47" s="28"/>
      <c r="AF47" s="28"/>
      <c r="AG47" s="28"/>
      <c r="AH47" s="28"/>
    </row>
    <row r="48" spans="4:34" x14ac:dyDescent="0.35">
      <c r="D48" s="26"/>
      <c r="E48" s="26"/>
      <c r="F48" s="40"/>
      <c r="G48" s="40"/>
      <c r="H48" s="105"/>
      <c r="L48" s="28"/>
      <c r="M48" s="28"/>
      <c r="N48" s="28"/>
      <c r="O48" s="28"/>
      <c r="P48" s="28"/>
      <c r="Q48" s="28"/>
      <c r="R48" s="28"/>
      <c r="S48" s="28"/>
      <c r="T48" s="28"/>
      <c r="U48" s="28"/>
      <c r="V48" s="28"/>
      <c r="W48" s="28"/>
      <c r="X48" s="28"/>
      <c r="Y48" s="28"/>
      <c r="Z48" s="28"/>
      <c r="AA48" s="28"/>
      <c r="AB48" s="28"/>
      <c r="AC48" s="28"/>
      <c r="AD48" s="28"/>
      <c r="AE48" s="28"/>
      <c r="AF48" s="28"/>
      <c r="AG48" s="28"/>
      <c r="AH48" s="28"/>
    </row>
    <row r="49" spans="3:34" x14ac:dyDescent="0.35">
      <c r="D49" s="26"/>
      <c r="E49" s="26"/>
      <c r="F49" s="40"/>
      <c r="G49" s="40"/>
      <c r="H49" s="105"/>
      <c r="L49" s="28"/>
      <c r="M49" s="28"/>
      <c r="N49" s="28"/>
      <c r="O49" s="28"/>
      <c r="P49" s="28"/>
      <c r="Q49" s="28"/>
      <c r="R49" s="28"/>
      <c r="S49" s="28"/>
      <c r="T49" s="28"/>
      <c r="U49" s="28"/>
      <c r="V49" s="28"/>
      <c r="W49" s="28"/>
      <c r="X49" s="28"/>
      <c r="Y49" s="28"/>
      <c r="Z49" s="28"/>
      <c r="AA49" s="28"/>
      <c r="AB49" s="28"/>
      <c r="AC49" s="28"/>
      <c r="AD49" s="28"/>
      <c r="AE49" s="28"/>
      <c r="AF49" s="28"/>
      <c r="AG49" s="28"/>
      <c r="AH49" s="28"/>
    </row>
    <row r="50" spans="3:34" x14ac:dyDescent="0.35">
      <c r="D50" s="26"/>
      <c r="E50" s="26"/>
      <c r="F50" s="40"/>
      <c r="G50" s="40"/>
      <c r="H50" s="105"/>
      <c r="L50" s="28"/>
      <c r="M50" s="28"/>
      <c r="N50" s="28"/>
      <c r="O50" s="28"/>
      <c r="P50" s="28"/>
      <c r="Q50" s="28"/>
      <c r="R50" s="28"/>
      <c r="S50" s="28"/>
      <c r="T50" s="28"/>
      <c r="U50" s="28"/>
      <c r="V50" s="28"/>
      <c r="W50" s="28"/>
      <c r="X50" s="28"/>
      <c r="Y50" s="28"/>
      <c r="Z50" s="28"/>
      <c r="AA50" s="28"/>
      <c r="AB50" s="28"/>
      <c r="AC50" s="28"/>
      <c r="AD50" s="28"/>
      <c r="AE50" s="28"/>
      <c r="AF50" s="28"/>
      <c r="AG50" s="28"/>
      <c r="AH50" s="28"/>
    </row>
    <row r="51" spans="3:34" x14ac:dyDescent="0.35">
      <c r="D51" s="26"/>
      <c r="E51" s="26"/>
      <c r="F51" s="40"/>
      <c r="G51" s="40"/>
      <c r="H51" s="105"/>
      <c r="L51" s="28"/>
      <c r="M51" s="28"/>
      <c r="N51" s="28"/>
      <c r="O51" s="28"/>
      <c r="P51" s="28"/>
      <c r="Q51" s="28"/>
      <c r="R51" s="28"/>
      <c r="S51" s="28"/>
      <c r="T51" s="28"/>
      <c r="U51" s="28"/>
      <c r="V51" s="28"/>
      <c r="W51" s="28"/>
      <c r="X51" s="28"/>
      <c r="Y51" s="28"/>
      <c r="Z51" s="28"/>
      <c r="AA51" s="28"/>
      <c r="AB51" s="28"/>
      <c r="AC51" s="28"/>
      <c r="AD51" s="28"/>
      <c r="AE51" s="28"/>
      <c r="AF51" s="28"/>
      <c r="AG51" s="28"/>
      <c r="AH51" s="28"/>
    </row>
    <row r="52" spans="3:34" x14ac:dyDescent="0.35">
      <c r="D52" s="26"/>
      <c r="E52" s="26"/>
      <c r="F52" s="40"/>
      <c r="G52" s="40"/>
      <c r="H52" s="105"/>
      <c r="L52" s="28"/>
      <c r="M52" s="28"/>
      <c r="N52" s="28"/>
      <c r="O52" s="28"/>
      <c r="P52" s="28"/>
      <c r="Q52" s="28"/>
      <c r="R52" s="28"/>
      <c r="S52" s="28"/>
      <c r="T52" s="28"/>
      <c r="U52" s="28"/>
      <c r="V52" s="28"/>
      <c r="W52" s="28"/>
      <c r="X52" s="28"/>
      <c r="Y52" s="28"/>
      <c r="Z52" s="28"/>
      <c r="AA52" s="28"/>
      <c r="AB52" s="28"/>
      <c r="AC52" s="28"/>
      <c r="AD52" s="28"/>
      <c r="AE52" s="28"/>
      <c r="AF52" s="28"/>
      <c r="AG52" s="28"/>
      <c r="AH52" s="28"/>
    </row>
    <row r="53" spans="3:34" x14ac:dyDescent="0.35">
      <c r="D53" s="26"/>
      <c r="E53" s="26"/>
      <c r="F53" s="40"/>
      <c r="G53" s="40"/>
      <c r="H53" s="105"/>
      <c r="L53" s="28"/>
      <c r="M53" s="28"/>
      <c r="N53" s="28"/>
      <c r="O53" s="28"/>
      <c r="P53" s="28"/>
      <c r="Q53" s="28"/>
      <c r="R53" s="28"/>
      <c r="S53" s="28"/>
      <c r="T53" s="28"/>
      <c r="U53" s="28"/>
      <c r="V53" s="28"/>
      <c r="W53" s="28"/>
      <c r="X53" s="28"/>
      <c r="Y53" s="28"/>
      <c r="Z53" s="28"/>
      <c r="AA53" s="28"/>
      <c r="AB53" s="28"/>
      <c r="AC53" s="28"/>
      <c r="AD53" s="28"/>
      <c r="AE53" s="28"/>
      <c r="AF53" s="28"/>
      <c r="AG53" s="28"/>
      <c r="AH53" s="28"/>
    </row>
    <row r="54" spans="3:34" ht="16" thickBot="1" x14ac:dyDescent="0.4">
      <c r="C54" s="21" t="s">
        <v>168</v>
      </c>
      <c r="D54" s="26"/>
      <c r="E54" s="26"/>
      <c r="F54" s="40"/>
      <c r="G54" s="40"/>
      <c r="H54" s="41" t="s">
        <v>1</v>
      </c>
      <c r="I54" s="105"/>
      <c r="L54" s="28"/>
      <c r="M54" s="28"/>
      <c r="N54" s="28"/>
      <c r="O54" s="28"/>
      <c r="P54" s="28"/>
      <c r="Q54" s="28"/>
      <c r="R54" s="28"/>
      <c r="S54" s="28"/>
      <c r="T54" s="28"/>
      <c r="U54" s="28"/>
      <c r="V54" s="28"/>
      <c r="W54" s="28"/>
      <c r="X54" s="28"/>
      <c r="Y54" s="28"/>
      <c r="Z54" s="28"/>
      <c r="AA54" s="28"/>
      <c r="AB54" s="28"/>
      <c r="AC54" s="28"/>
      <c r="AD54" s="28"/>
      <c r="AE54" s="28"/>
      <c r="AF54" s="28"/>
      <c r="AG54" s="28"/>
      <c r="AH54" s="28"/>
    </row>
    <row r="55" spans="3:34" x14ac:dyDescent="0.35">
      <c r="D55" s="26"/>
      <c r="E55" s="26"/>
      <c r="F55" s="40"/>
      <c r="G55" s="40" t="s">
        <v>91</v>
      </c>
      <c r="H55" s="42">
        <v>2</v>
      </c>
      <c r="I55" s="105" t="s">
        <v>41</v>
      </c>
      <c r="L55" s="28"/>
      <c r="M55" s="28"/>
      <c r="N55" s="28"/>
      <c r="O55" s="28"/>
      <c r="P55" s="28"/>
      <c r="Q55" s="28"/>
      <c r="R55" s="28"/>
      <c r="S55" s="28"/>
      <c r="T55" s="28"/>
      <c r="U55" s="28"/>
      <c r="V55" s="28"/>
      <c r="W55" s="28"/>
      <c r="X55" s="28"/>
      <c r="Y55" s="28"/>
      <c r="Z55" s="28"/>
      <c r="AA55" s="28"/>
      <c r="AB55" s="28"/>
      <c r="AC55" s="28"/>
      <c r="AD55" s="28"/>
      <c r="AE55" s="28"/>
      <c r="AF55" s="28"/>
      <c r="AG55" s="28"/>
      <c r="AH55" s="28"/>
    </row>
    <row r="56" spans="3:34" x14ac:dyDescent="0.35">
      <c r="D56" s="26"/>
      <c r="E56" s="26"/>
      <c r="F56" s="40"/>
      <c r="G56" s="40" t="s">
        <v>94</v>
      </c>
      <c r="H56" s="43">
        <v>30</v>
      </c>
      <c r="I56" s="105" t="s">
        <v>92</v>
      </c>
      <c r="L56" s="28"/>
      <c r="M56" s="28"/>
      <c r="N56" s="28"/>
      <c r="O56" s="28"/>
      <c r="P56" s="28"/>
      <c r="Q56" s="28"/>
      <c r="R56" s="28"/>
      <c r="S56" s="28"/>
      <c r="T56" s="28"/>
      <c r="U56" s="28"/>
      <c r="V56" s="28"/>
      <c r="W56" s="28"/>
      <c r="X56" s="28"/>
      <c r="Y56" s="28"/>
      <c r="Z56" s="28"/>
      <c r="AA56" s="28"/>
      <c r="AB56" s="28"/>
      <c r="AC56" s="28"/>
      <c r="AD56" s="28"/>
      <c r="AE56" s="28"/>
      <c r="AF56" s="28"/>
      <c r="AG56" s="28"/>
      <c r="AH56" s="28"/>
    </row>
    <row r="57" spans="3:34" x14ac:dyDescent="0.35">
      <c r="D57" s="26"/>
      <c r="E57" s="26"/>
      <c r="F57" s="40"/>
      <c r="G57" s="40" t="s">
        <v>101</v>
      </c>
      <c r="H57" s="43">
        <v>10</v>
      </c>
      <c r="I57" s="105" t="s">
        <v>92</v>
      </c>
      <c r="L57" s="28"/>
      <c r="M57" s="28"/>
      <c r="N57" s="28"/>
      <c r="O57" s="28"/>
      <c r="P57" s="28"/>
      <c r="Q57" s="28"/>
      <c r="R57" s="28"/>
      <c r="S57" s="28"/>
      <c r="T57" s="28"/>
      <c r="U57" s="28"/>
      <c r="V57" s="28"/>
      <c r="W57" s="28"/>
      <c r="X57" s="28"/>
      <c r="Y57" s="28"/>
      <c r="Z57" s="28"/>
      <c r="AA57" s="28"/>
      <c r="AB57" s="28"/>
      <c r="AC57" s="28"/>
      <c r="AD57" s="28"/>
      <c r="AE57" s="28"/>
      <c r="AF57" s="28"/>
      <c r="AG57" s="28"/>
      <c r="AH57" s="28"/>
    </row>
    <row r="58" spans="3:34" x14ac:dyDescent="0.35">
      <c r="D58" s="26"/>
      <c r="E58" s="26"/>
      <c r="F58" s="40"/>
      <c r="G58" s="40" t="s">
        <v>93</v>
      </c>
      <c r="H58" s="43">
        <v>100</v>
      </c>
      <c r="I58" s="26" t="s">
        <v>41</v>
      </c>
      <c r="L58" s="28"/>
      <c r="M58" s="28"/>
      <c r="N58" s="28"/>
      <c r="O58" s="28"/>
      <c r="P58" s="28"/>
      <c r="Q58" s="28"/>
      <c r="R58" s="28"/>
      <c r="S58" s="28"/>
      <c r="T58" s="28"/>
      <c r="U58" s="28"/>
      <c r="V58" s="28"/>
      <c r="W58" s="28"/>
      <c r="X58" s="28"/>
      <c r="Y58" s="28"/>
      <c r="Z58" s="28"/>
      <c r="AA58" s="28"/>
      <c r="AB58" s="28"/>
      <c r="AC58" s="28"/>
      <c r="AD58" s="28"/>
      <c r="AE58" s="28"/>
      <c r="AF58" s="28"/>
      <c r="AG58" s="28"/>
      <c r="AH58" s="28"/>
    </row>
    <row r="59" spans="3:34" x14ac:dyDescent="0.35">
      <c r="D59" s="26"/>
      <c r="E59" s="26"/>
      <c r="F59" s="40"/>
      <c r="G59" s="40" t="s">
        <v>95</v>
      </c>
      <c r="H59" s="43">
        <v>24</v>
      </c>
      <c r="I59" s="26" t="s">
        <v>97</v>
      </c>
      <c r="L59" s="28"/>
      <c r="M59" s="28" t="s">
        <v>26</v>
      </c>
      <c r="N59" s="28"/>
      <c r="O59" s="28"/>
      <c r="P59" s="28"/>
      <c r="Q59" s="28"/>
      <c r="R59" s="28"/>
      <c r="S59" s="28"/>
      <c r="T59" s="28"/>
      <c r="U59" s="28"/>
      <c r="V59" s="28"/>
      <c r="W59" s="28"/>
      <c r="X59" s="28"/>
      <c r="Y59" s="28"/>
      <c r="Z59" s="28"/>
      <c r="AA59" s="28"/>
      <c r="AB59" s="28"/>
      <c r="AC59" s="28"/>
      <c r="AD59" s="28"/>
      <c r="AE59" s="28"/>
      <c r="AF59" s="28"/>
      <c r="AG59" s="28"/>
      <c r="AH59" s="28"/>
    </row>
    <row r="60" spans="3:34" x14ac:dyDescent="0.35">
      <c r="D60" s="26"/>
      <c r="E60" s="26"/>
      <c r="F60" s="40"/>
      <c r="G60" s="40" t="s">
        <v>96</v>
      </c>
      <c r="H60" s="43">
        <v>50</v>
      </c>
      <c r="I60" s="105" t="s">
        <v>97</v>
      </c>
      <c r="L60" s="28"/>
      <c r="M60" s="28"/>
      <c r="N60" s="28"/>
      <c r="O60" s="28"/>
      <c r="P60" s="28"/>
      <c r="Q60" s="28"/>
      <c r="R60" s="28"/>
      <c r="S60" s="28"/>
      <c r="T60" s="28"/>
      <c r="U60" s="28"/>
      <c r="V60" s="28"/>
      <c r="W60" s="28"/>
      <c r="X60" s="28"/>
      <c r="Y60" s="28"/>
      <c r="Z60" s="28"/>
      <c r="AA60" s="28"/>
      <c r="AB60" s="28"/>
      <c r="AC60" s="28"/>
      <c r="AD60" s="28"/>
      <c r="AE60" s="28"/>
      <c r="AF60" s="28"/>
      <c r="AG60" s="28"/>
      <c r="AH60" s="28"/>
    </row>
    <row r="61" spans="3:34" ht="16" thickBot="1" x14ac:dyDescent="0.4">
      <c r="D61" s="26"/>
      <c r="E61" s="26"/>
      <c r="F61" s="40"/>
      <c r="G61" s="40" t="s">
        <v>100</v>
      </c>
      <c r="H61" s="44">
        <v>0.25</v>
      </c>
      <c r="I61" s="105" t="s">
        <v>41</v>
      </c>
      <c r="L61" s="28"/>
      <c r="M61" s="28"/>
      <c r="N61" s="28"/>
      <c r="O61" s="28"/>
      <c r="P61" s="28"/>
      <c r="Q61" s="28"/>
      <c r="R61" s="28"/>
      <c r="S61" s="28"/>
      <c r="T61" s="28"/>
      <c r="U61" s="28"/>
      <c r="V61" s="28"/>
      <c r="W61" s="28"/>
      <c r="X61" s="28"/>
      <c r="Y61" s="28"/>
      <c r="Z61" s="28"/>
      <c r="AA61" s="28"/>
      <c r="AB61" s="28"/>
      <c r="AC61" s="28"/>
      <c r="AD61" s="28"/>
      <c r="AE61" s="28"/>
      <c r="AF61" s="28"/>
      <c r="AG61" s="28"/>
      <c r="AH61" s="28"/>
    </row>
    <row r="62" spans="3:34" x14ac:dyDescent="0.35">
      <c r="D62" s="26"/>
      <c r="E62" s="26"/>
      <c r="F62" s="40"/>
      <c r="G62" s="40"/>
      <c r="H62" s="41" t="s">
        <v>98</v>
      </c>
      <c r="L62" s="28"/>
      <c r="M62" s="28"/>
      <c r="N62" s="28"/>
      <c r="O62" s="28"/>
      <c r="P62" s="28"/>
      <c r="Q62" s="28"/>
      <c r="R62" s="28"/>
      <c r="S62" s="28"/>
      <c r="T62" s="28"/>
      <c r="U62" s="28"/>
      <c r="V62" s="28"/>
      <c r="W62" s="28"/>
      <c r="X62" s="28"/>
      <c r="Y62" s="28"/>
      <c r="Z62" s="28"/>
      <c r="AA62" s="28"/>
      <c r="AB62" s="28"/>
      <c r="AC62" s="28"/>
      <c r="AD62" s="28"/>
      <c r="AE62" s="28"/>
      <c r="AF62" s="28"/>
      <c r="AG62" s="28"/>
      <c r="AH62" s="28"/>
    </row>
    <row r="63" spans="3:34" ht="16" thickBot="1" x14ac:dyDescent="0.4">
      <c r="D63" s="26"/>
      <c r="E63" s="26"/>
      <c r="F63" s="40"/>
      <c r="G63" s="46" t="s">
        <v>99</v>
      </c>
      <c r="H63" s="16" t="s">
        <v>152</v>
      </c>
      <c r="I63" s="17"/>
      <c r="L63" s="28"/>
      <c r="M63" s="28"/>
      <c r="N63" s="28"/>
      <c r="O63" s="28"/>
      <c r="P63" s="28"/>
      <c r="Q63" s="28"/>
      <c r="R63" s="28"/>
      <c r="S63" s="28"/>
      <c r="T63" s="28"/>
      <c r="U63" s="28"/>
      <c r="V63" s="28"/>
      <c r="W63" s="28"/>
      <c r="X63" s="28"/>
      <c r="Y63" s="28"/>
      <c r="Z63" s="28"/>
      <c r="AA63" s="28"/>
      <c r="AB63" s="28"/>
      <c r="AC63" s="28"/>
      <c r="AD63" s="28"/>
      <c r="AE63" s="28"/>
      <c r="AF63" s="28"/>
      <c r="AG63" s="28"/>
      <c r="AH63" s="28"/>
    </row>
    <row r="64" spans="3:34" ht="16" thickBot="1" x14ac:dyDescent="0.4">
      <c r="D64" s="26"/>
      <c r="E64" s="26"/>
      <c r="F64" s="40"/>
      <c r="G64" s="46"/>
      <c r="H64" s="135">
        <f>((H61 * H56* (H60 + 2*H59)) + (H57*(H60+H59)))/H55</f>
        <v>737.5</v>
      </c>
      <c r="I64" s="17" t="s">
        <v>97</v>
      </c>
      <c r="L64" s="28"/>
      <c r="M64" s="28"/>
      <c r="N64" s="28"/>
      <c r="O64" s="28"/>
      <c r="P64" s="28"/>
      <c r="Q64" s="28"/>
      <c r="R64" s="28"/>
      <c r="S64" s="28"/>
      <c r="T64" s="28"/>
      <c r="U64" s="28"/>
      <c r="V64" s="28"/>
      <c r="W64" s="28"/>
      <c r="X64" s="28"/>
      <c r="Y64" s="28"/>
      <c r="Z64" s="28"/>
      <c r="AA64" s="28"/>
      <c r="AB64" s="28"/>
      <c r="AC64" s="28"/>
      <c r="AD64" s="28"/>
      <c r="AE64" s="28"/>
      <c r="AF64" s="28"/>
      <c r="AG64" s="28"/>
      <c r="AH64" s="28"/>
    </row>
    <row r="65" spans="4:34" x14ac:dyDescent="0.35">
      <c r="D65" s="26"/>
      <c r="E65" s="26"/>
      <c r="F65" s="40"/>
      <c r="G65" s="40"/>
      <c r="H65" s="105"/>
      <c r="L65" s="28"/>
      <c r="M65" s="28"/>
      <c r="N65" s="28"/>
      <c r="O65" s="28"/>
      <c r="P65" s="28"/>
      <c r="Q65" s="28"/>
      <c r="R65" s="28"/>
      <c r="S65" s="28"/>
      <c r="T65" s="28"/>
      <c r="U65" s="28"/>
      <c r="V65" s="28"/>
      <c r="W65" s="28"/>
      <c r="X65" s="28"/>
      <c r="Y65" s="28"/>
      <c r="Z65" s="28"/>
      <c r="AA65" s="28"/>
      <c r="AB65" s="28"/>
      <c r="AC65" s="28"/>
      <c r="AD65" s="28"/>
      <c r="AE65" s="28"/>
      <c r="AF65" s="28"/>
      <c r="AG65" s="28"/>
      <c r="AH65" s="28"/>
    </row>
    <row r="66" spans="4:34" x14ac:dyDescent="0.35">
      <c r="D66" s="26"/>
      <c r="E66" s="26"/>
      <c r="F66" s="40"/>
      <c r="G66" s="40"/>
      <c r="H66" s="105"/>
      <c r="L66" s="28"/>
      <c r="M66" s="28"/>
      <c r="N66" s="28"/>
      <c r="O66" s="28"/>
      <c r="P66" s="28"/>
      <c r="Q66" s="28"/>
      <c r="R66" s="28"/>
      <c r="S66" s="28"/>
      <c r="T66" s="28"/>
      <c r="U66" s="28"/>
      <c r="V66" s="28"/>
      <c r="W66" s="28"/>
      <c r="X66" s="28"/>
      <c r="Y66" s="28"/>
      <c r="Z66" s="28"/>
      <c r="AA66" s="28"/>
      <c r="AB66" s="28"/>
      <c r="AC66" s="28"/>
      <c r="AD66" s="28"/>
      <c r="AE66" s="28"/>
      <c r="AF66" s="28"/>
      <c r="AG66" s="28"/>
      <c r="AH66" s="28"/>
    </row>
    <row r="67" spans="4:34" x14ac:dyDescent="0.35">
      <c r="D67" s="26"/>
      <c r="E67" s="26"/>
      <c r="F67" s="40"/>
      <c r="G67" s="40"/>
      <c r="H67" s="105"/>
      <c r="L67" s="28"/>
      <c r="M67" s="28"/>
      <c r="N67" s="28"/>
      <c r="O67" s="28"/>
      <c r="P67" s="28"/>
      <c r="Q67" s="28"/>
      <c r="R67" s="28"/>
      <c r="S67" s="28"/>
      <c r="T67" s="28"/>
      <c r="U67" s="28"/>
      <c r="V67" s="28"/>
      <c r="W67" s="28"/>
      <c r="X67" s="28"/>
      <c r="Y67" s="28"/>
      <c r="Z67" s="28"/>
      <c r="AA67" s="28"/>
      <c r="AB67" s="28"/>
      <c r="AC67" s="28"/>
      <c r="AD67" s="28"/>
      <c r="AE67" s="28"/>
      <c r="AF67" s="28"/>
      <c r="AG67" s="28"/>
      <c r="AH67" s="28"/>
    </row>
    <row r="68" spans="4:34" x14ac:dyDescent="0.35">
      <c r="D68" s="26"/>
      <c r="E68" s="26"/>
      <c r="F68" s="40"/>
      <c r="G68" s="40"/>
      <c r="H68" s="105"/>
      <c r="L68" s="28"/>
      <c r="M68" s="28"/>
      <c r="N68" s="28"/>
      <c r="O68" s="28"/>
      <c r="P68" s="28"/>
      <c r="Q68" s="28"/>
      <c r="R68" s="28"/>
      <c r="S68" s="28"/>
      <c r="T68" s="28"/>
      <c r="U68" s="28"/>
      <c r="V68" s="28"/>
      <c r="W68" s="28"/>
      <c r="X68" s="28"/>
      <c r="Y68" s="28"/>
      <c r="Z68" s="28"/>
      <c r="AA68" s="28"/>
      <c r="AB68" s="28"/>
      <c r="AC68" s="28"/>
      <c r="AD68" s="28"/>
      <c r="AE68" s="28"/>
      <c r="AF68" s="28"/>
      <c r="AG68" s="28"/>
      <c r="AH68" s="28"/>
    </row>
    <row r="69" spans="4:34" x14ac:dyDescent="0.35">
      <c r="D69" s="26"/>
      <c r="E69" s="26"/>
      <c r="F69" s="40"/>
      <c r="L69" s="28"/>
      <c r="M69" s="28"/>
      <c r="N69" s="28"/>
      <c r="O69" s="28"/>
      <c r="P69" s="28"/>
      <c r="Q69" s="28"/>
      <c r="R69" s="28"/>
      <c r="S69" s="28"/>
      <c r="T69" s="28"/>
      <c r="U69" s="28"/>
      <c r="V69" s="28"/>
      <c r="W69" s="28"/>
      <c r="X69" s="28"/>
      <c r="Y69" s="28"/>
      <c r="Z69" s="28"/>
      <c r="AA69" s="28"/>
      <c r="AB69" s="28"/>
      <c r="AC69" s="28"/>
      <c r="AD69" s="28"/>
      <c r="AE69" s="28"/>
      <c r="AF69" s="28"/>
      <c r="AG69" s="28"/>
      <c r="AH69" s="28"/>
    </row>
    <row r="70" spans="4:34" x14ac:dyDescent="0.35">
      <c r="D70" s="26"/>
      <c r="E70" s="26"/>
      <c r="F70" s="40"/>
      <c r="G70" s="40"/>
      <c r="H70" s="105"/>
      <c r="L70" s="28"/>
      <c r="M70" s="28"/>
      <c r="N70" s="28"/>
      <c r="O70" s="28"/>
      <c r="P70" s="28"/>
      <c r="Q70" s="28"/>
      <c r="R70" s="28"/>
      <c r="S70" s="28"/>
      <c r="T70" s="28"/>
      <c r="U70" s="28"/>
      <c r="V70" s="28"/>
      <c r="W70" s="28"/>
      <c r="X70" s="28"/>
      <c r="Y70" s="28"/>
      <c r="Z70" s="28"/>
      <c r="AA70" s="28"/>
      <c r="AB70" s="28"/>
      <c r="AC70" s="28"/>
      <c r="AD70" s="28"/>
      <c r="AE70" s="28"/>
      <c r="AF70" s="28"/>
      <c r="AG70" s="28"/>
      <c r="AH70" s="28"/>
    </row>
    <row r="71" spans="4:34" x14ac:dyDescent="0.35">
      <c r="D71" s="26"/>
      <c r="E71" s="26"/>
      <c r="F71" s="40"/>
      <c r="G71" s="40"/>
      <c r="H71" s="105"/>
      <c r="L71" s="28"/>
      <c r="M71" s="28"/>
      <c r="N71" s="28"/>
      <c r="O71" s="28"/>
      <c r="P71" s="28"/>
      <c r="Q71" s="28"/>
      <c r="R71" s="28"/>
      <c r="S71" s="28"/>
      <c r="T71" s="28"/>
      <c r="U71" s="28"/>
      <c r="V71" s="28"/>
      <c r="W71" s="28"/>
      <c r="X71" s="28"/>
      <c r="Y71" s="28"/>
      <c r="Z71" s="28"/>
      <c r="AA71" s="28"/>
      <c r="AB71" s="28"/>
      <c r="AC71" s="28"/>
      <c r="AD71" s="28"/>
      <c r="AE71" s="28"/>
      <c r="AF71" s="28"/>
      <c r="AG71" s="28"/>
      <c r="AH71" s="28"/>
    </row>
    <row r="72" spans="4:34" x14ac:dyDescent="0.35">
      <c r="D72" s="26"/>
      <c r="E72" s="26"/>
      <c r="F72" s="26"/>
      <c r="N72" s="28"/>
      <c r="O72" s="28"/>
      <c r="P72" s="28"/>
      <c r="Q72" s="28"/>
      <c r="R72" s="28"/>
      <c r="S72" s="28"/>
      <c r="T72" s="28"/>
      <c r="U72" s="28"/>
      <c r="V72" s="28"/>
      <c r="W72" s="28"/>
      <c r="X72" s="28"/>
      <c r="Y72" s="28"/>
      <c r="Z72" s="28"/>
      <c r="AA72" s="28"/>
      <c r="AB72" s="28"/>
      <c r="AC72" s="28"/>
      <c r="AD72" s="28"/>
      <c r="AE72" s="28"/>
      <c r="AF72" s="28"/>
      <c r="AG72" s="28"/>
      <c r="AH72" s="28"/>
    </row>
    <row r="73" spans="4:34" x14ac:dyDescent="0.35">
      <c r="D73" s="26"/>
      <c r="E73" s="26"/>
      <c r="F73" s="26"/>
      <c r="N73" s="28"/>
      <c r="O73" s="28"/>
      <c r="P73" s="28"/>
      <c r="Q73" s="28"/>
      <c r="R73" s="28"/>
      <c r="S73" s="28"/>
      <c r="T73" s="28"/>
      <c r="U73" s="28"/>
      <c r="V73" s="28"/>
      <c r="W73" s="28"/>
      <c r="X73" s="28"/>
      <c r="Y73" s="28"/>
      <c r="Z73" s="28"/>
      <c r="AA73" s="28"/>
      <c r="AB73" s="28"/>
      <c r="AC73" s="28"/>
      <c r="AD73" s="28"/>
      <c r="AE73" s="28"/>
      <c r="AF73" s="28"/>
      <c r="AG73" s="28"/>
      <c r="AH73" s="28"/>
    </row>
    <row r="74" spans="4:34" x14ac:dyDescent="0.35">
      <c r="D74" s="26"/>
      <c r="E74" s="26"/>
      <c r="F74" s="26"/>
      <c r="N74" s="28"/>
      <c r="O74" s="28"/>
      <c r="P74" s="28"/>
      <c r="Q74" s="28"/>
      <c r="R74" s="28"/>
      <c r="S74" s="28"/>
      <c r="T74" s="28"/>
      <c r="U74" s="28"/>
      <c r="V74" s="28"/>
      <c r="W74" s="28"/>
      <c r="X74" s="28"/>
      <c r="Y74" s="28"/>
      <c r="Z74" s="28"/>
      <c r="AA74" s="28"/>
      <c r="AB74" s="28"/>
      <c r="AC74" s="28"/>
      <c r="AD74" s="28"/>
      <c r="AE74" s="28"/>
      <c r="AF74" s="28"/>
      <c r="AG74" s="28"/>
      <c r="AH74" s="28"/>
    </row>
    <row r="75" spans="4:34" ht="16" thickBot="1" x14ac:dyDescent="0.4">
      <c r="D75" s="26"/>
      <c r="E75" s="26"/>
      <c r="F75" s="40"/>
      <c r="H75" s="41" t="s">
        <v>1</v>
      </c>
      <c r="L75" s="28"/>
      <c r="M75" s="28"/>
      <c r="N75" s="28"/>
      <c r="O75" s="28"/>
      <c r="P75" s="28"/>
      <c r="Q75" s="28"/>
      <c r="R75" s="28"/>
      <c r="S75" s="28"/>
      <c r="T75" s="28"/>
      <c r="U75" s="28"/>
      <c r="V75" s="28"/>
      <c r="W75" s="28"/>
      <c r="X75" s="28"/>
      <c r="Y75" s="28"/>
      <c r="Z75" s="28"/>
      <c r="AA75" s="28"/>
      <c r="AB75" s="28"/>
      <c r="AC75" s="28"/>
      <c r="AD75" s="28"/>
      <c r="AE75" s="28"/>
      <c r="AF75" s="28"/>
      <c r="AG75" s="28"/>
      <c r="AH75" s="28"/>
    </row>
    <row r="76" spans="4:34" x14ac:dyDescent="0.35">
      <c r="D76" s="26"/>
      <c r="E76" s="26"/>
      <c r="F76" s="40"/>
      <c r="G76" s="40" t="s">
        <v>91</v>
      </c>
      <c r="H76" s="136">
        <v>2</v>
      </c>
      <c r="I76" s="26" t="s">
        <v>41</v>
      </c>
      <c r="L76" s="28"/>
      <c r="M76" s="28"/>
      <c r="N76" s="28"/>
      <c r="O76" s="28"/>
      <c r="P76" s="28"/>
      <c r="Q76" s="28"/>
      <c r="R76" s="28"/>
      <c r="S76" s="28"/>
      <c r="T76" s="28"/>
      <c r="U76" s="28"/>
      <c r="V76" s="28"/>
      <c r="W76" s="28"/>
      <c r="X76" s="28"/>
      <c r="Y76" s="28"/>
      <c r="Z76" s="28"/>
      <c r="AA76" s="28"/>
      <c r="AB76" s="28"/>
      <c r="AC76" s="28"/>
      <c r="AD76" s="28"/>
      <c r="AE76" s="28"/>
      <c r="AF76" s="28"/>
      <c r="AG76" s="28"/>
      <c r="AH76" s="28"/>
    </row>
    <row r="77" spans="4:34" x14ac:dyDescent="0.35">
      <c r="D77" s="26"/>
      <c r="E77" s="26"/>
      <c r="F77" s="40"/>
      <c r="G77" s="40" t="s">
        <v>99</v>
      </c>
      <c r="H77" s="137">
        <v>935</v>
      </c>
      <c r="I77" s="26" t="s">
        <v>97</v>
      </c>
      <c r="L77" s="28"/>
      <c r="M77" s="28"/>
      <c r="N77" s="28"/>
      <c r="O77" s="28"/>
      <c r="P77" s="28"/>
      <c r="Q77" s="28"/>
      <c r="R77" s="28"/>
      <c r="S77" s="28"/>
      <c r="T77" s="28"/>
      <c r="U77" s="28"/>
      <c r="V77" s="28"/>
      <c r="W77" s="28"/>
      <c r="X77" s="28"/>
      <c r="Y77" s="28"/>
      <c r="Z77" s="28"/>
      <c r="AA77" s="28"/>
      <c r="AB77" s="28"/>
      <c r="AC77" s="28"/>
      <c r="AD77" s="28"/>
      <c r="AE77" s="28"/>
      <c r="AF77" s="28"/>
      <c r="AG77" s="28"/>
      <c r="AH77" s="28"/>
    </row>
    <row r="78" spans="4:34" x14ac:dyDescent="0.35">
      <c r="D78" s="26"/>
      <c r="E78" s="26"/>
      <c r="F78" s="40"/>
      <c r="G78" s="40" t="s">
        <v>155</v>
      </c>
      <c r="H78" s="137">
        <v>150</v>
      </c>
      <c r="I78" s="26" t="s">
        <v>47</v>
      </c>
      <c r="L78" s="28"/>
      <c r="M78" s="28"/>
      <c r="N78" s="28"/>
      <c r="O78" s="28"/>
      <c r="P78" s="28"/>
      <c r="Q78" s="28"/>
      <c r="R78" s="28"/>
      <c r="S78" s="28"/>
      <c r="T78" s="28"/>
      <c r="U78" s="28"/>
      <c r="V78" s="28"/>
      <c r="W78" s="28"/>
      <c r="X78" s="28"/>
      <c r="Y78" s="28"/>
      <c r="Z78" s="28"/>
      <c r="AA78" s="28"/>
      <c r="AB78" s="28"/>
      <c r="AC78" s="28"/>
      <c r="AD78" s="28"/>
      <c r="AE78" s="28"/>
      <c r="AF78" s="28"/>
      <c r="AG78" s="28"/>
      <c r="AH78" s="28"/>
    </row>
    <row r="79" spans="4:34" ht="16" thickBot="1" x14ac:dyDescent="0.4">
      <c r="D79" s="26"/>
      <c r="E79" s="26"/>
      <c r="F79" s="40"/>
      <c r="G79" s="40" t="s">
        <v>156</v>
      </c>
      <c r="H79" s="138">
        <v>0.85</v>
      </c>
      <c r="K79" s="26" t="s">
        <v>26</v>
      </c>
      <c r="L79" s="28"/>
      <c r="M79" s="28"/>
      <c r="N79" s="28"/>
      <c r="O79" s="28"/>
      <c r="P79" s="28"/>
      <c r="Q79" s="28"/>
      <c r="R79" s="28"/>
      <c r="S79" s="28"/>
      <c r="T79" s="28"/>
      <c r="U79" s="28"/>
      <c r="V79" s="28"/>
      <c r="W79" s="28"/>
      <c r="X79" s="28"/>
      <c r="Y79" s="28"/>
      <c r="Z79" s="28"/>
      <c r="AA79" s="28"/>
      <c r="AB79" s="28"/>
      <c r="AC79" s="28"/>
      <c r="AD79" s="28"/>
      <c r="AE79" s="28"/>
      <c r="AF79" s="28"/>
      <c r="AG79" s="28"/>
      <c r="AH79" s="28"/>
    </row>
    <row r="80" spans="4:34" x14ac:dyDescent="0.35">
      <c r="D80" s="26"/>
      <c r="E80" s="26"/>
      <c r="F80" s="40"/>
      <c r="H80" s="45" t="s">
        <v>98</v>
      </c>
      <c r="L80" s="28"/>
      <c r="M80" s="28"/>
      <c r="N80" s="28"/>
      <c r="O80" s="28"/>
      <c r="P80" s="28"/>
      <c r="Q80" s="28"/>
      <c r="R80" s="28"/>
      <c r="S80" s="28"/>
      <c r="T80" s="28"/>
      <c r="U80" s="28"/>
      <c r="V80" s="28"/>
      <c r="W80" s="28"/>
      <c r="X80" s="28"/>
      <c r="Y80" s="28"/>
      <c r="Z80" s="28"/>
      <c r="AA80" s="28"/>
      <c r="AB80" s="28"/>
      <c r="AC80" s="28"/>
      <c r="AD80" s="28"/>
      <c r="AE80" s="28"/>
      <c r="AF80" s="28"/>
      <c r="AG80" s="28"/>
      <c r="AH80" s="28"/>
    </row>
    <row r="81" spans="3:34" ht="16" thickBot="1" x14ac:dyDescent="0.4">
      <c r="D81" s="26"/>
      <c r="E81" s="26"/>
      <c r="F81" s="40"/>
      <c r="G81" s="46" t="s">
        <v>158</v>
      </c>
      <c r="H81" s="16" t="s">
        <v>157</v>
      </c>
      <c r="I81" s="17"/>
      <c r="L81" s="28"/>
      <c r="M81" s="28"/>
      <c r="N81" s="28"/>
      <c r="O81" s="28"/>
      <c r="P81" s="28"/>
      <c r="Q81" s="28"/>
      <c r="R81" s="28"/>
      <c r="S81" s="28"/>
      <c r="T81" s="28"/>
      <c r="U81" s="28"/>
      <c r="V81" s="28"/>
      <c r="W81" s="28"/>
      <c r="X81" s="28"/>
      <c r="Y81" s="28"/>
      <c r="Z81" s="28"/>
      <c r="AA81" s="28"/>
      <c r="AB81" s="28"/>
      <c r="AC81" s="28"/>
      <c r="AD81" s="28"/>
      <c r="AE81" s="28"/>
      <c r="AF81" s="28"/>
      <c r="AG81" s="28"/>
      <c r="AH81" s="28"/>
    </row>
    <row r="82" spans="3:34" ht="16" thickBot="1" x14ac:dyDescent="0.4">
      <c r="D82" s="26"/>
      <c r="E82" s="26"/>
      <c r="F82" s="40"/>
      <c r="G82" s="17"/>
      <c r="H82" s="139">
        <f>H76 * H77 * H78 / (H79*33000)</f>
        <v>10</v>
      </c>
      <c r="I82" s="17" t="s">
        <v>6</v>
      </c>
      <c r="L82" s="28"/>
      <c r="M82" s="28"/>
      <c r="N82" s="28"/>
      <c r="O82" s="28"/>
      <c r="P82" s="28"/>
      <c r="Q82" s="28"/>
      <c r="R82" s="28"/>
      <c r="S82" s="28"/>
      <c r="T82" s="28"/>
      <c r="U82" s="28"/>
      <c r="V82" s="28"/>
      <c r="W82" s="28"/>
      <c r="X82" s="28"/>
      <c r="Y82" s="28"/>
      <c r="Z82" s="28"/>
      <c r="AA82" s="28"/>
      <c r="AB82" s="28"/>
      <c r="AC82" s="28"/>
      <c r="AD82" s="28"/>
      <c r="AE82" s="28"/>
      <c r="AF82" s="28"/>
      <c r="AG82" s="28"/>
      <c r="AH82" s="28"/>
    </row>
    <row r="83" spans="3:34" x14ac:dyDescent="0.35">
      <c r="D83" s="26"/>
      <c r="E83" s="26"/>
      <c r="F83" s="40"/>
      <c r="G83" s="40"/>
      <c r="H83" s="105"/>
      <c r="L83" s="28"/>
      <c r="M83" s="28"/>
      <c r="N83" s="28"/>
      <c r="O83" s="28"/>
      <c r="P83" s="28"/>
      <c r="Q83" s="28"/>
      <c r="R83" s="28"/>
      <c r="S83" s="28"/>
      <c r="T83" s="28"/>
      <c r="U83" s="28"/>
      <c r="V83" s="28"/>
      <c r="W83" s="28"/>
      <c r="X83" s="28"/>
      <c r="Y83" s="28"/>
      <c r="Z83" s="28"/>
      <c r="AA83" s="28"/>
      <c r="AB83" s="28"/>
      <c r="AC83" s="28"/>
      <c r="AD83" s="28"/>
      <c r="AE83" s="28"/>
      <c r="AF83" s="28"/>
      <c r="AG83" s="28"/>
      <c r="AH83" s="28"/>
    </row>
    <row r="84" spans="3:34" x14ac:dyDescent="0.35">
      <c r="D84" s="26"/>
      <c r="E84" s="26"/>
      <c r="F84" s="40"/>
      <c r="G84" s="40"/>
      <c r="H84" s="105"/>
      <c r="L84" s="28"/>
      <c r="M84" s="28"/>
      <c r="N84" s="28"/>
      <c r="O84" s="28"/>
      <c r="P84" s="28"/>
      <c r="Q84" s="28"/>
      <c r="R84" s="28"/>
      <c r="S84" s="28"/>
      <c r="T84" s="28"/>
      <c r="U84" s="28"/>
      <c r="V84" s="28"/>
      <c r="W84" s="28"/>
      <c r="X84" s="28"/>
      <c r="Y84" s="28"/>
      <c r="Z84" s="28"/>
      <c r="AA84" s="28"/>
      <c r="AB84" s="28"/>
      <c r="AC84" s="28"/>
      <c r="AD84" s="28"/>
      <c r="AE84" s="28"/>
      <c r="AF84" s="28"/>
      <c r="AG84" s="28"/>
      <c r="AH84" s="28"/>
    </row>
    <row r="85" spans="3:34" x14ac:dyDescent="0.35">
      <c r="D85" s="26"/>
      <c r="E85" s="26"/>
      <c r="F85" s="40"/>
      <c r="G85" s="40"/>
      <c r="H85" s="105"/>
      <c r="L85" s="28"/>
      <c r="M85" s="28"/>
      <c r="N85" s="28"/>
      <c r="O85" s="28"/>
      <c r="P85" s="28"/>
      <c r="Q85" s="28"/>
      <c r="R85" s="28"/>
      <c r="S85" s="28"/>
      <c r="T85" s="28"/>
      <c r="U85" s="28"/>
      <c r="V85" s="28"/>
      <c r="W85" s="28"/>
      <c r="X85" s="28"/>
      <c r="Y85" s="28"/>
      <c r="Z85" s="28"/>
      <c r="AA85" s="28"/>
      <c r="AB85" s="28"/>
      <c r="AC85" s="28"/>
      <c r="AD85" s="28"/>
      <c r="AE85" s="28"/>
      <c r="AF85" s="28"/>
      <c r="AG85" s="28"/>
      <c r="AH85" s="28"/>
    </row>
    <row r="86" spans="3:34" x14ac:dyDescent="0.35">
      <c r="D86" s="26"/>
      <c r="E86" s="26"/>
      <c r="F86" s="140"/>
      <c r="G86" s="140"/>
      <c r="H86" s="141"/>
      <c r="I86" s="142"/>
      <c r="J86" s="114"/>
      <c r="K86" s="114"/>
      <c r="L86" s="28"/>
      <c r="M86" s="28"/>
      <c r="N86" s="28"/>
      <c r="O86" s="28"/>
      <c r="P86" s="28"/>
      <c r="Q86" s="28"/>
      <c r="R86" s="28"/>
      <c r="S86" s="28"/>
      <c r="T86" s="28"/>
      <c r="U86" s="28"/>
      <c r="V86" s="28"/>
      <c r="W86" s="28"/>
      <c r="X86" s="28"/>
      <c r="Y86" s="28"/>
      <c r="Z86" s="28"/>
      <c r="AA86" s="28"/>
      <c r="AB86" s="28"/>
      <c r="AC86" s="28"/>
      <c r="AD86" s="28"/>
      <c r="AE86" s="28"/>
      <c r="AF86" s="28"/>
      <c r="AG86" s="28"/>
      <c r="AH86" s="28"/>
    </row>
    <row r="87" spans="3:34" x14ac:dyDescent="0.35">
      <c r="D87" s="26"/>
      <c r="E87" s="26"/>
      <c r="F87" s="140"/>
      <c r="G87" s="140"/>
      <c r="H87" s="142"/>
      <c r="I87" s="142"/>
      <c r="J87" s="114"/>
      <c r="K87" s="114"/>
      <c r="L87" s="28"/>
      <c r="M87" s="28"/>
      <c r="N87" s="28"/>
      <c r="O87" s="28"/>
      <c r="P87" s="28"/>
      <c r="Q87" s="28"/>
      <c r="R87" s="28"/>
      <c r="S87" s="28"/>
      <c r="T87" s="28"/>
      <c r="U87" s="28"/>
      <c r="V87" s="28"/>
      <c r="W87" s="28"/>
      <c r="X87" s="28"/>
      <c r="Y87" s="28"/>
      <c r="Z87" s="28"/>
      <c r="AA87" s="28"/>
      <c r="AB87" s="28"/>
      <c r="AC87" s="28"/>
      <c r="AD87" s="28"/>
      <c r="AE87" s="28"/>
      <c r="AF87" s="28"/>
      <c r="AG87" s="28"/>
      <c r="AH87" s="28"/>
    </row>
    <row r="88" spans="3:34" x14ac:dyDescent="0.35">
      <c r="C88" s="17"/>
      <c r="D88" s="26"/>
      <c r="E88" s="26"/>
      <c r="F88" s="140"/>
      <c r="G88" s="140"/>
      <c r="H88" s="142"/>
      <c r="I88" s="142"/>
      <c r="J88" s="114"/>
      <c r="K88" s="114"/>
      <c r="L88" s="28"/>
      <c r="M88" s="28"/>
      <c r="N88" s="28"/>
      <c r="O88" s="28"/>
      <c r="P88" s="28"/>
      <c r="Q88" s="28"/>
      <c r="R88" s="28"/>
      <c r="S88" s="28"/>
      <c r="T88" s="28"/>
      <c r="U88" s="28"/>
      <c r="V88" s="28"/>
      <c r="W88" s="28"/>
      <c r="X88" s="28"/>
      <c r="Y88" s="28"/>
      <c r="Z88" s="28"/>
      <c r="AA88" s="28"/>
      <c r="AB88" s="28"/>
      <c r="AC88" s="28"/>
      <c r="AD88" s="28"/>
      <c r="AE88" s="28"/>
      <c r="AF88" s="28"/>
      <c r="AG88" s="28"/>
      <c r="AH88" s="28"/>
    </row>
    <row r="89" spans="3:34" x14ac:dyDescent="0.35">
      <c r="D89" s="26"/>
      <c r="E89" s="26"/>
      <c r="F89" s="140"/>
      <c r="G89" s="140"/>
      <c r="H89" s="142"/>
      <c r="I89" s="142"/>
      <c r="J89" s="114"/>
      <c r="K89" s="114"/>
      <c r="L89" s="28"/>
      <c r="M89" s="28"/>
      <c r="N89" s="28"/>
      <c r="O89" s="28"/>
      <c r="P89" s="28"/>
      <c r="Q89" s="28"/>
      <c r="R89" s="28"/>
      <c r="S89" s="28"/>
      <c r="T89" s="28"/>
      <c r="U89" s="28"/>
      <c r="V89" s="28"/>
      <c r="W89" s="28"/>
      <c r="X89" s="28"/>
      <c r="Y89" s="28"/>
      <c r="Z89" s="28"/>
      <c r="AA89" s="28"/>
      <c r="AB89" s="28"/>
      <c r="AC89" s="28"/>
      <c r="AD89" s="28"/>
      <c r="AE89" s="28"/>
      <c r="AF89" s="28"/>
      <c r="AG89" s="28"/>
      <c r="AH89" s="28"/>
    </row>
    <row r="90" spans="3:34" x14ac:dyDescent="0.35">
      <c r="D90" s="26"/>
      <c r="E90" s="26"/>
      <c r="F90" s="140"/>
      <c r="G90" s="140"/>
      <c r="H90" s="142"/>
      <c r="I90" s="142"/>
      <c r="J90" s="114"/>
      <c r="K90" s="114"/>
      <c r="L90" s="28"/>
      <c r="M90" s="28"/>
      <c r="N90" s="28"/>
      <c r="O90" s="28"/>
      <c r="P90" s="28"/>
      <c r="Q90" s="28"/>
      <c r="R90" s="28"/>
      <c r="S90" s="28"/>
      <c r="T90" s="28"/>
      <c r="U90" s="28"/>
      <c r="V90" s="28"/>
      <c r="W90" s="28"/>
      <c r="X90" s="28"/>
      <c r="Y90" s="28"/>
      <c r="Z90" s="28"/>
      <c r="AA90" s="28"/>
      <c r="AB90" s="28"/>
      <c r="AC90" s="28"/>
      <c r="AD90" s="28"/>
      <c r="AE90" s="28"/>
      <c r="AF90" s="28"/>
      <c r="AG90" s="28"/>
      <c r="AH90" s="28"/>
    </row>
    <row r="91" spans="3:34" x14ac:dyDescent="0.35">
      <c r="D91" s="26"/>
      <c r="E91" s="26"/>
      <c r="F91" s="140"/>
      <c r="G91" s="140"/>
      <c r="H91" s="142"/>
      <c r="I91" s="114"/>
      <c r="J91" s="114"/>
      <c r="K91" s="114"/>
      <c r="L91" s="28"/>
      <c r="M91" s="28"/>
      <c r="N91" s="28"/>
      <c r="O91" s="28"/>
      <c r="P91" s="28"/>
      <c r="Q91" s="28"/>
      <c r="R91" s="28"/>
      <c r="S91" s="28"/>
      <c r="T91" s="28"/>
      <c r="U91" s="28"/>
      <c r="V91" s="28"/>
      <c r="W91" s="28"/>
      <c r="X91" s="28"/>
      <c r="Y91" s="28"/>
      <c r="Z91" s="28"/>
      <c r="AA91" s="28"/>
      <c r="AB91" s="28"/>
      <c r="AC91" s="28"/>
      <c r="AD91" s="28"/>
      <c r="AE91" s="28"/>
      <c r="AF91" s="28"/>
      <c r="AG91" s="28"/>
      <c r="AH91" s="28"/>
    </row>
    <row r="92" spans="3:34" x14ac:dyDescent="0.35">
      <c r="D92" s="26"/>
      <c r="E92" s="26"/>
      <c r="F92" s="140"/>
      <c r="G92" s="140"/>
      <c r="H92" s="142"/>
      <c r="I92" s="114"/>
      <c r="J92" s="114"/>
      <c r="K92" s="114"/>
      <c r="L92" s="28"/>
      <c r="M92" s="28"/>
      <c r="N92" s="28"/>
      <c r="O92" s="28"/>
      <c r="P92" s="28"/>
      <c r="Q92" s="28"/>
      <c r="R92" s="28"/>
      <c r="S92" s="28"/>
      <c r="T92" s="28"/>
      <c r="U92" s="28"/>
      <c r="V92" s="28"/>
      <c r="W92" s="28"/>
      <c r="X92" s="28"/>
      <c r="Y92" s="28"/>
      <c r="Z92" s="28"/>
      <c r="AA92" s="28"/>
      <c r="AB92" s="28"/>
      <c r="AC92" s="28"/>
      <c r="AD92" s="28"/>
      <c r="AE92" s="28"/>
      <c r="AF92" s="28"/>
      <c r="AG92" s="28"/>
      <c r="AH92" s="28"/>
    </row>
    <row r="93" spans="3:34" x14ac:dyDescent="0.35">
      <c r="D93" s="26"/>
      <c r="E93" s="26"/>
      <c r="F93" s="140"/>
      <c r="G93" s="140"/>
      <c r="H93" s="142"/>
      <c r="I93" s="142"/>
      <c r="J93" s="114"/>
      <c r="K93" s="114"/>
      <c r="L93" s="28"/>
      <c r="M93" s="28"/>
      <c r="N93" s="28"/>
      <c r="O93" s="28"/>
      <c r="P93" s="28"/>
      <c r="Q93" s="28"/>
      <c r="R93" s="28"/>
      <c r="S93" s="28"/>
      <c r="T93" s="28"/>
      <c r="U93" s="28"/>
      <c r="V93" s="28"/>
      <c r="W93" s="28"/>
      <c r="X93" s="28"/>
      <c r="Y93" s="28"/>
      <c r="Z93" s="28"/>
      <c r="AA93" s="28"/>
      <c r="AB93" s="28"/>
      <c r="AC93" s="28"/>
      <c r="AD93" s="28"/>
      <c r="AE93" s="28"/>
      <c r="AF93" s="28"/>
      <c r="AG93" s="28"/>
      <c r="AH93" s="28"/>
    </row>
    <row r="94" spans="3:34" x14ac:dyDescent="0.35">
      <c r="D94" s="26"/>
      <c r="E94" s="26"/>
      <c r="F94" s="140"/>
      <c r="G94" s="140"/>
      <c r="H94" s="142"/>
      <c r="I94" s="142"/>
      <c r="J94" s="114"/>
      <c r="K94" s="114"/>
      <c r="L94" s="28"/>
      <c r="M94" s="28"/>
      <c r="N94" s="28"/>
      <c r="O94" s="28"/>
      <c r="P94" s="28"/>
      <c r="Q94" s="28"/>
      <c r="R94" s="28"/>
      <c r="S94" s="28"/>
      <c r="T94" s="28"/>
      <c r="U94" s="28"/>
      <c r="V94" s="28"/>
      <c r="W94" s="28"/>
      <c r="X94" s="28"/>
      <c r="Y94" s="28"/>
      <c r="Z94" s="28"/>
      <c r="AA94" s="28"/>
      <c r="AB94" s="28"/>
      <c r="AC94" s="28"/>
      <c r="AD94" s="28"/>
      <c r="AE94" s="28"/>
      <c r="AF94" s="28"/>
      <c r="AG94" s="28"/>
      <c r="AH94" s="28"/>
    </row>
    <row r="95" spans="3:34" x14ac:dyDescent="0.35">
      <c r="D95" s="26"/>
      <c r="E95" s="26"/>
      <c r="F95" s="140"/>
      <c r="G95" s="140"/>
      <c r="H95" s="141"/>
      <c r="I95" s="114"/>
      <c r="J95" s="114"/>
      <c r="K95" s="114"/>
      <c r="L95" s="28"/>
      <c r="M95" s="28"/>
      <c r="N95" s="28"/>
      <c r="O95" s="28"/>
      <c r="P95" s="28"/>
      <c r="Q95" s="28"/>
      <c r="R95" s="28"/>
      <c r="S95" s="28"/>
      <c r="T95" s="28"/>
      <c r="U95" s="28"/>
      <c r="V95" s="28"/>
      <c r="W95" s="28"/>
      <c r="X95" s="28"/>
      <c r="Y95" s="28"/>
      <c r="Z95" s="28"/>
      <c r="AA95" s="28"/>
      <c r="AB95" s="28"/>
      <c r="AC95" s="28"/>
      <c r="AD95" s="28"/>
      <c r="AE95" s="28"/>
      <c r="AF95" s="28"/>
      <c r="AG95" s="28"/>
      <c r="AH95" s="28"/>
    </row>
    <row r="96" spans="3:34" x14ac:dyDescent="0.35">
      <c r="D96" s="26"/>
      <c r="E96" s="26"/>
      <c r="F96" s="140"/>
      <c r="G96" s="125"/>
      <c r="H96" s="49"/>
      <c r="I96" s="143"/>
      <c r="J96" s="114"/>
      <c r="K96" s="114"/>
      <c r="L96" s="28"/>
      <c r="M96" s="28"/>
      <c r="N96" s="28"/>
      <c r="O96" s="28"/>
      <c r="P96" s="28"/>
      <c r="Q96" s="28"/>
      <c r="R96" s="28"/>
      <c r="S96" s="28"/>
      <c r="T96" s="28"/>
      <c r="U96" s="28"/>
      <c r="V96" s="28"/>
      <c r="W96" s="28"/>
      <c r="X96" s="28"/>
      <c r="Y96" s="28"/>
      <c r="Z96" s="28"/>
      <c r="AA96" s="28"/>
      <c r="AB96" s="28"/>
      <c r="AC96" s="28"/>
      <c r="AD96" s="28"/>
      <c r="AE96" s="28"/>
      <c r="AF96" s="28"/>
      <c r="AG96" s="28"/>
      <c r="AH96" s="28"/>
    </row>
    <row r="97" spans="4:34" x14ac:dyDescent="0.35">
      <c r="D97" s="26"/>
      <c r="E97" s="26"/>
      <c r="F97" s="140"/>
      <c r="G97" s="125"/>
      <c r="H97" s="144"/>
      <c r="I97" s="143"/>
      <c r="J97" s="114"/>
      <c r="K97" s="114"/>
      <c r="L97" s="28"/>
      <c r="M97" s="28"/>
      <c r="N97" s="28"/>
      <c r="O97" s="28"/>
      <c r="P97" s="28"/>
      <c r="Q97" s="28"/>
      <c r="R97" s="28"/>
      <c r="S97" s="28"/>
      <c r="T97" s="28"/>
      <c r="U97" s="28"/>
      <c r="V97" s="28"/>
      <c r="W97" s="28"/>
      <c r="X97" s="28"/>
      <c r="Y97" s="28"/>
      <c r="Z97" s="28"/>
      <c r="AA97" s="28"/>
      <c r="AB97" s="28"/>
      <c r="AC97" s="28"/>
      <c r="AD97" s="28"/>
      <c r="AE97" s="28"/>
      <c r="AF97" s="28"/>
      <c r="AG97" s="28"/>
      <c r="AH97" s="28"/>
    </row>
    <row r="98" spans="4:34" x14ac:dyDescent="0.35">
      <c r="D98" s="26"/>
      <c r="E98" s="26"/>
      <c r="F98" s="140"/>
      <c r="G98" s="140"/>
      <c r="H98" s="142"/>
      <c r="I98" s="114"/>
      <c r="J98" s="114"/>
      <c r="K98" s="114"/>
      <c r="L98" s="28"/>
      <c r="M98" s="28"/>
      <c r="N98" s="28"/>
      <c r="O98" s="28"/>
      <c r="P98" s="28"/>
      <c r="Q98" s="28"/>
      <c r="R98" s="28"/>
      <c r="S98" s="28"/>
      <c r="T98" s="28"/>
      <c r="U98" s="28"/>
      <c r="V98" s="28"/>
      <c r="W98" s="28"/>
      <c r="X98" s="28"/>
      <c r="Y98" s="28"/>
      <c r="Z98" s="28"/>
      <c r="AA98" s="28"/>
      <c r="AB98" s="28"/>
      <c r="AC98" s="28"/>
      <c r="AD98" s="28"/>
      <c r="AE98" s="28"/>
      <c r="AF98" s="28"/>
      <c r="AG98" s="28"/>
      <c r="AH98" s="28"/>
    </row>
    <row r="99" spans="4:34" x14ac:dyDescent="0.35">
      <c r="D99" s="26"/>
      <c r="E99" s="26"/>
      <c r="F99" s="40"/>
      <c r="G99" s="40"/>
      <c r="H99" s="105"/>
      <c r="L99" s="28"/>
      <c r="M99" s="28"/>
      <c r="N99" s="28"/>
      <c r="O99" s="28"/>
      <c r="P99" s="28"/>
      <c r="Q99" s="28"/>
      <c r="R99" s="28"/>
      <c r="S99" s="28"/>
      <c r="T99" s="28"/>
      <c r="U99" s="28"/>
      <c r="V99" s="28"/>
      <c r="W99" s="28"/>
      <c r="X99" s="28"/>
      <c r="Y99" s="28"/>
      <c r="Z99" s="28"/>
      <c r="AA99" s="28"/>
      <c r="AB99" s="28"/>
      <c r="AC99" s="28"/>
      <c r="AD99" s="28"/>
      <c r="AE99" s="28"/>
      <c r="AF99" s="28"/>
      <c r="AG99" s="28"/>
      <c r="AH99" s="28"/>
    </row>
    <row r="100" spans="4:34" x14ac:dyDescent="0.35">
      <c r="D100" s="26"/>
      <c r="E100" s="26"/>
      <c r="F100" s="40"/>
      <c r="G100" s="40"/>
      <c r="H100" s="105"/>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row>
    <row r="101" spans="4:34" x14ac:dyDescent="0.35">
      <c r="D101" s="26"/>
      <c r="E101" s="26"/>
      <c r="F101" s="40"/>
      <c r="G101" s="40"/>
      <c r="H101" s="105"/>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row>
    <row r="102" spans="4:34" x14ac:dyDescent="0.35">
      <c r="D102" s="26"/>
      <c r="E102" s="26"/>
      <c r="F102" s="40"/>
      <c r="G102" s="40"/>
      <c r="H102" s="105"/>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row>
    <row r="103" spans="4:34" x14ac:dyDescent="0.35">
      <c r="D103" s="26"/>
      <c r="E103" s="26"/>
      <c r="F103" s="40"/>
      <c r="G103" s="40"/>
      <c r="H103" s="105"/>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row>
    <row r="104" spans="4:34" x14ac:dyDescent="0.35">
      <c r="D104" s="26"/>
      <c r="E104" s="26"/>
      <c r="F104" s="40"/>
      <c r="G104" s="40"/>
      <c r="H104" s="105"/>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row>
    <row r="105" spans="4:34" x14ac:dyDescent="0.35">
      <c r="D105" s="26"/>
      <c r="E105" s="26"/>
      <c r="F105" s="40"/>
      <c r="G105" s="40"/>
      <c r="H105" s="105"/>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row>
    <row r="106" spans="4:34" x14ac:dyDescent="0.35">
      <c r="D106" s="26"/>
      <c r="E106" s="26"/>
      <c r="F106" s="40"/>
      <c r="G106" s="40"/>
      <c r="H106" s="105"/>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row>
    <row r="107" spans="4:34" x14ac:dyDescent="0.35">
      <c r="D107" s="26"/>
      <c r="E107" s="26"/>
      <c r="F107" s="40"/>
      <c r="G107" s="40"/>
      <c r="H107" s="105"/>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row>
    <row r="108" spans="4:34" x14ac:dyDescent="0.35">
      <c r="D108" s="26"/>
      <c r="E108" s="26"/>
      <c r="F108" s="40"/>
      <c r="G108" s="40"/>
      <c r="H108" s="105"/>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row>
    <row r="109" spans="4:34" x14ac:dyDescent="0.35">
      <c r="D109" s="26"/>
      <c r="E109" s="26"/>
      <c r="F109" s="40"/>
      <c r="G109" s="40"/>
      <c r="H109" s="105"/>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row>
    <row r="110" spans="4:34" x14ac:dyDescent="0.35">
      <c r="D110" s="26"/>
      <c r="E110" s="26"/>
      <c r="F110" s="40"/>
      <c r="G110" s="40"/>
      <c r="H110" s="105"/>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row>
    <row r="111" spans="4:34" x14ac:dyDescent="0.35">
      <c r="D111" s="26"/>
      <c r="E111" s="26"/>
      <c r="F111" s="40"/>
      <c r="G111" s="40"/>
      <c r="H111" s="105"/>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row>
    <row r="112" spans="4:34" x14ac:dyDescent="0.35">
      <c r="D112" s="26"/>
      <c r="E112" s="26"/>
      <c r="F112" s="40"/>
      <c r="G112" s="40"/>
      <c r="H112" s="105"/>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row>
    <row r="113" spans="3:34" x14ac:dyDescent="0.35">
      <c r="D113" s="26"/>
      <c r="E113" s="26"/>
      <c r="F113" s="40"/>
      <c r="G113" s="40"/>
      <c r="H113" s="105"/>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row>
    <row r="114" spans="3:34" ht="18" x14ac:dyDescent="0.4">
      <c r="C114" s="32" t="s">
        <v>154</v>
      </c>
      <c r="D114" s="26"/>
      <c r="F114" s="40"/>
      <c r="G114" s="105"/>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row>
    <row r="115" spans="3:34" x14ac:dyDescent="0.35">
      <c r="D115" s="26"/>
      <c r="F115" s="40"/>
      <c r="G115" s="105"/>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row>
    <row r="116" spans="3:34" x14ac:dyDescent="0.35">
      <c r="D116" s="26"/>
      <c r="F116" s="40"/>
      <c r="G116" s="105"/>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row>
    <row r="117" spans="3:34" x14ac:dyDescent="0.35">
      <c r="D117" s="26"/>
      <c r="F117" s="40"/>
      <c r="G117" s="105"/>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row>
    <row r="118" spans="3:34" x14ac:dyDescent="0.35">
      <c r="D118" s="26"/>
      <c r="F118" s="40"/>
      <c r="G118" s="105"/>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row>
    <row r="119" spans="3:34" x14ac:dyDescent="0.35">
      <c r="D119" s="26"/>
      <c r="F119" s="40"/>
      <c r="G119" s="105"/>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row>
    <row r="120" spans="3:34" x14ac:dyDescent="0.35">
      <c r="D120" s="26"/>
      <c r="F120" s="40"/>
      <c r="G120" s="105"/>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row>
    <row r="121" spans="3:34" x14ac:dyDescent="0.35">
      <c r="D121" s="26"/>
      <c r="F121" s="40"/>
      <c r="G121" s="105"/>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row>
    <row r="122" spans="3:34" x14ac:dyDescent="0.35">
      <c r="D122" s="26"/>
      <c r="F122" s="40"/>
      <c r="G122" s="105"/>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row>
    <row r="123" spans="3:34" x14ac:dyDescent="0.35">
      <c r="D123" s="26"/>
      <c r="F123" s="40"/>
      <c r="G123" s="105"/>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row>
    <row r="124" spans="3:34" ht="16" thickBot="1" x14ac:dyDescent="0.4">
      <c r="D124" s="26"/>
      <c r="F124" s="40"/>
      <c r="G124" s="105"/>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row>
    <row r="125" spans="3:34" ht="16" thickBot="1" x14ac:dyDescent="0.4">
      <c r="D125" s="26"/>
      <c r="F125" s="40"/>
      <c r="G125" s="105"/>
      <c r="L125" s="28"/>
      <c r="M125" s="28"/>
      <c r="N125" s="28"/>
      <c r="O125" s="28"/>
      <c r="P125" s="170" t="s">
        <v>159</v>
      </c>
      <c r="Q125" s="28"/>
      <c r="R125" s="28"/>
      <c r="S125" s="28"/>
      <c r="T125" s="28"/>
      <c r="U125" s="28"/>
      <c r="V125" s="28"/>
      <c r="W125" s="28"/>
      <c r="X125" s="28"/>
      <c r="Y125" s="28"/>
      <c r="Z125" s="28"/>
      <c r="AA125" s="28"/>
      <c r="AB125" s="28"/>
      <c r="AC125" s="28"/>
      <c r="AD125" s="28"/>
      <c r="AE125" s="28"/>
      <c r="AF125" s="28"/>
      <c r="AG125" s="28"/>
      <c r="AH125" s="28"/>
    </row>
    <row r="126" spans="3:34" x14ac:dyDescent="0.35">
      <c r="D126" s="26"/>
      <c r="F126" s="40"/>
      <c r="G126" s="105"/>
      <c r="L126" s="28"/>
      <c r="M126" s="28"/>
      <c r="N126" s="28"/>
      <c r="O126" s="28"/>
      <c r="P126" s="127">
        <v>12</v>
      </c>
      <c r="Q126" s="28"/>
      <c r="R126" s="28"/>
      <c r="S126" s="28"/>
      <c r="T126" s="28"/>
      <c r="U126" s="28"/>
      <c r="V126" s="28"/>
      <c r="W126" s="28"/>
      <c r="X126" s="28"/>
      <c r="Y126" s="28"/>
      <c r="Z126" s="28"/>
      <c r="AA126" s="28"/>
      <c r="AB126" s="28"/>
      <c r="AC126" s="28"/>
      <c r="AD126" s="28"/>
      <c r="AE126" s="28"/>
      <c r="AF126" s="28"/>
      <c r="AG126" s="28"/>
      <c r="AH126" s="28"/>
    </row>
    <row r="127" spans="3:34" x14ac:dyDescent="0.35">
      <c r="D127" s="26"/>
      <c r="F127" s="40"/>
      <c r="G127" s="105"/>
      <c r="L127" s="28"/>
      <c r="M127" s="28"/>
      <c r="N127" s="28"/>
      <c r="O127" s="28"/>
      <c r="P127" s="171">
        <v>14</v>
      </c>
      <c r="Q127" s="28"/>
      <c r="R127" s="28"/>
      <c r="S127" s="28"/>
      <c r="T127" s="28"/>
      <c r="U127" s="28"/>
      <c r="V127" s="28"/>
      <c r="W127" s="28"/>
      <c r="X127" s="28"/>
      <c r="Y127" s="28"/>
      <c r="Z127" s="28"/>
      <c r="AA127" s="28"/>
      <c r="AB127" s="28"/>
      <c r="AC127" s="28"/>
      <c r="AD127" s="28"/>
      <c r="AE127" s="28"/>
      <c r="AF127" s="28"/>
      <c r="AG127" s="28"/>
      <c r="AH127" s="28"/>
    </row>
    <row r="128" spans="3:34" x14ac:dyDescent="0.35">
      <c r="D128" s="26"/>
      <c r="F128" s="40"/>
      <c r="G128" s="105"/>
      <c r="L128" s="28"/>
      <c r="M128" s="28"/>
      <c r="N128" s="28"/>
      <c r="O128" s="28"/>
      <c r="P128" s="171">
        <v>16</v>
      </c>
      <c r="Q128" s="28"/>
      <c r="R128" s="28"/>
      <c r="S128" s="28"/>
      <c r="T128" s="28"/>
      <c r="U128" s="28"/>
      <c r="V128" s="28"/>
      <c r="W128" s="28"/>
      <c r="X128" s="28"/>
      <c r="Y128" s="28"/>
      <c r="Z128" s="28"/>
      <c r="AA128" s="28"/>
      <c r="AB128" s="28"/>
      <c r="AC128" s="28"/>
      <c r="AD128" s="28"/>
      <c r="AE128" s="28"/>
      <c r="AF128" s="28"/>
      <c r="AG128" s="28"/>
      <c r="AH128" s="28"/>
    </row>
    <row r="129" spans="3:34" x14ac:dyDescent="0.35">
      <c r="D129" s="26"/>
      <c r="F129" s="40"/>
      <c r="G129" s="105"/>
      <c r="L129" s="28"/>
      <c r="M129" s="28"/>
      <c r="N129" s="28"/>
      <c r="O129" s="28"/>
      <c r="P129" s="171">
        <v>18</v>
      </c>
      <c r="Q129" s="28"/>
      <c r="R129" s="28"/>
      <c r="S129" s="28"/>
      <c r="T129" s="28"/>
      <c r="U129" s="28"/>
      <c r="V129" s="28"/>
      <c r="W129" s="28"/>
      <c r="X129" s="28"/>
      <c r="Y129" s="28"/>
      <c r="Z129" s="28"/>
      <c r="AA129" s="28"/>
      <c r="AB129" s="28"/>
      <c r="AC129" s="28"/>
      <c r="AD129" s="28"/>
      <c r="AE129" s="28"/>
      <c r="AF129" s="28"/>
      <c r="AG129" s="28"/>
      <c r="AH129" s="28"/>
    </row>
    <row r="130" spans="3:34" x14ac:dyDescent="0.35">
      <c r="D130" s="26"/>
      <c r="F130" s="40"/>
      <c r="G130" s="105"/>
      <c r="L130" s="28"/>
      <c r="M130" s="28"/>
      <c r="N130" s="28"/>
      <c r="O130" s="28"/>
      <c r="P130" s="171">
        <v>20</v>
      </c>
      <c r="Q130" s="28"/>
      <c r="R130" s="28"/>
      <c r="S130" s="28"/>
      <c r="T130" s="28"/>
      <c r="U130" s="28"/>
      <c r="V130" s="28"/>
      <c r="W130" s="28"/>
      <c r="X130" s="28"/>
      <c r="Y130" s="28"/>
      <c r="Z130" s="28"/>
      <c r="AA130" s="28"/>
      <c r="AB130" s="28"/>
      <c r="AC130" s="28"/>
      <c r="AD130" s="28"/>
      <c r="AE130" s="28"/>
      <c r="AF130" s="28"/>
      <c r="AG130" s="28"/>
      <c r="AH130" s="28"/>
    </row>
    <row r="131" spans="3:34" ht="16" thickBot="1" x14ac:dyDescent="0.4">
      <c r="D131" s="26"/>
      <c r="F131" s="40"/>
      <c r="G131" s="105"/>
      <c r="L131" s="28"/>
      <c r="M131" s="28"/>
      <c r="N131" s="28"/>
      <c r="O131" s="28"/>
      <c r="P131" s="128">
        <v>24</v>
      </c>
      <c r="Q131" s="28"/>
      <c r="R131" s="28"/>
      <c r="S131" s="28"/>
      <c r="T131" s="28"/>
      <c r="U131" s="28"/>
      <c r="V131" s="28"/>
      <c r="W131" s="28"/>
      <c r="X131" s="28"/>
      <c r="Y131" s="28"/>
      <c r="Z131" s="28"/>
      <c r="AA131" s="28"/>
      <c r="AB131" s="28"/>
      <c r="AC131" s="28"/>
      <c r="AD131" s="28"/>
      <c r="AE131" s="28"/>
      <c r="AF131" s="28"/>
      <c r="AG131" s="28"/>
      <c r="AH131" s="28"/>
    </row>
    <row r="132" spans="3:34" x14ac:dyDescent="0.35">
      <c r="D132" s="26"/>
      <c r="F132" s="40"/>
      <c r="G132" s="105"/>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row>
    <row r="133" spans="3:34" x14ac:dyDescent="0.35">
      <c r="D133" s="26"/>
      <c r="F133" s="40"/>
      <c r="G133" s="105"/>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row>
    <row r="134" spans="3:34" x14ac:dyDescent="0.35">
      <c r="D134" s="26"/>
      <c r="F134" s="40"/>
      <c r="G134" s="105"/>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row>
    <row r="135" spans="3:34" x14ac:dyDescent="0.35">
      <c r="D135" s="26"/>
      <c r="F135" s="40"/>
      <c r="G135" s="105"/>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row>
    <row r="136" spans="3:34" x14ac:dyDescent="0.35">
      <c r="D136" s="26"/>
      <c r="F136" s="40"/>
      <c r="G136" s="105"/>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row>
    <row r="137" spans="3:34" x14ac:dyDescent="0.35">
      <c r="D137" s="26"/>
      <c r="F137" s="40"/>
      <c r="G137" s="105"/>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row>
    <row r="138" spans="3:34" ht="18" x14ac:dyDescent="0.4">
      <c r="C138" s="32" t="s">
        <v>172</v>
      </c>
      <c r="D138" s="26"/>
      <c r="F138" s="40"/>
      <c r="G138" s="105"/>
      <c r="L138" s="23"/>
      <c r="M138" s="28"/>
      <c r="N138" s="28"/>
      <c r="O138" s="145"/>
      <c r="P138" s="28"/>
      <c r="Q138" s="28"/>
      <c r="R138" s="28"/>
      <c r="S138" s="28"/>
      <c r="T138" s="28"/>
      <c r="U138" s="28"/>
      <c r="V138" s="28"/>
      <c r="W138" s="28"/>
      <c r="X138" s="28"/>
      <c r="Y138" s="28"/>
      <c r="Z138" s="28"/>
      <c r="AA138" s="28"/>
      <c r="AB138" s="28"/>
      <c r="AC138" s="28"/>
      <c r="AD138" s="28"/>
      <c r="AE138" s="28"/>
      <c r="AF138" s="28"/>
      <c r="AG138" s="28"/>
      <c r="AH138" s="28"/>
    </row>
    <row r="139" spans="3:34" ht="16" thickBot="1" x14ac:dyDescent="0.4">
      <c r="D139" s="26"/>
      <c r="E139" s="140"/>
      <c r="F139" s="114"/>
      <c r="G139" s="41" t="s">
        <v>1</v>
      </c>
      <c r="H139" s="142"/>
      <c r="L139" s="28"/>
      <c r="M139" s="28"/>
      <c r="N139" s="145"/>
      <c r="O139" s="145"/>
      <c r="P139" s="28"/>
      <c r="Q139" s="28"/>
      <c r="R139" s="28"/>
      <c r="S139" s="28"/>
      <c r="T139" s="28"/>
      <c r="U139" s="28"/>
      <c r="V139" s="28"/>
      <c r="W139" s="28"/>
      <c r="X139" s="28"/>
      <c r="Y139" s="28"/>
      <c r="Z139" s="28"/>
      <c r="AA139" s="28"/>
      <c r="AB139" s="28"/>
      <c r="AC139" s="28"/>
      <c r="AD139" s="28"/>
      <c r="AE139" s="28"/>
      <c r="AF139" s="28"/>
      <c r="AG139" s="28"/>
      <c r="AH139" s="28"/>
    </row>
    <row r="140" spans="3:34" ht="16" thickBot="1" x14ac:dyDescent="0.4">
      <c r="C140" s="114"/>
      <c r="D140" s="114"/>
      <c r="F140" s="40" t="s">
        <v>104</v>
      </c>
      <c r="G140" s="147" t="s">
        <v>161</v>
      </c>
      <c r="H140" s="148"/>
      <c r="I140" s="148"/>
      <c r="J140" s="149"/>
      <c r="L140" s="28"/>
      <c r="M140" s="28"/>
      <c r="N140" s="145"/>
      <c r="O140" s="145"/>
      <c r="P140" s="28"/>
      <c r="Q140" s="28"/>
      <c r="R140" s="28"/>
      <c r="S140" s="28"/>
      <c r="T140" s="28"/>
      <c r="U140" s="28"/>
      <c r="V140" s="28"/>
      <c r="W140" s="28"/>
      <c r="X140" s="28"/>
      <c r="Y140" s="28"/>
      <c r="Z140" s="28"/>
      <c r="AA140" s="28"/>
      <c r="AB140" s="28"/>
      <c r="AC140" s="28"/>
      <c r="AD140" s="28"/>
      <c r="AE140" s="28"/>
      <c r="AF140" s="28"/>
      <c r="AG140" s="28"/>
      <c r="AH140" s="28"/>
    </row>
    <row r="141" spans="3:34" x14ac:dyDescent="0.35">
      <c r="C141" s="114"/>
      <c r="D141" s="114"/>
      <c r="E141" s="140"/>
      <c r="F141" s="40" t="s">
        <v>103</v>
      </c>
      <c r="G141" s="150">
        <v>50</v>
      </c>
      <c r="H141" s="26" t="s">
        <v>105</v>
      </c>
      <c r="L141" s="28"/>
      <c r="M141" s="28"/>
      <c r="N141" s="28"/>
      <c r="O141" s="145"/>
      <c r="P141" s="28"/>
      <c r="Q141" s="28"/>
      <c r="R141" s="28"/>
      <c r="S141" s="28"/>
      <c r="T141" s="28"/>
      <c r="U141" s="28"/>
      <c r="V141" s="28"/>
      <c r="W141" s="28"/>
      <c r="X141" s="28"/>
      <c r="Y141" s="28"/>
      <c r="Z141" s="28"/>
      <c r="AA141" s="28"/>
      <c r="AB141" s="28"/>
      <c r="AC141" s="28"/>
      <c r="AD141" s="28"/>
      <c r="AE141" s="28"/>
      <c r="AF141" s="28"/>
      <c r="AG141" s="28"/>
      <c r="AH141" s="28"/>
    </row>
    <row r="142" spans="3:34" x14ac:dyDescent="0.35">
      <c r="C142" s="114"/>
      <c r="D142" s="114"/>
      <c r="E142" s="140"/>
      <c r="F142" s="140" t="s">
        <v>169</v>
      </c>
      <c r="G142" s="150">
        <v>10</v>
      </c>
      <c r="H142" s="114" t="s">
        <v>92</v>
      </c>
      <c r="I142" s="40"/>
      <c r="J142" s="40"/>
      <c r="K142" s="38"/>
      <c r="L142" s="28"/>
      <c r="M142" s="28"/>
      <c r="N142" s="28"/>
      <c r="O142" s="145"/>
      <c r="P142" s="28"/>
      <c r="Q142" s="28"/>
      <c r="R142" s="28"/>
      <c r="S142" s="28"/>
      <c r="T142" s="28"/>
      <c r="U142" s="28"/>
      <c r="V142" s="28"/>
      <c r="W142" s="28"/>
      <c r="X142" s="28"/>
      <c r="Y142" s="28"/>
      <c r="Z142" s="28"/>
      <c r="AA142" s="28"/>
      <c r="AB142" s="28"/>
      <c r="AC142" s="28"/>
      <c r="AD142" s="28"/>
      <c r="AE142" s="28"/>
      <c r="AF142" s="28"/>
      <c r="AG142" s="28"/>
      <c r="AH142" s="28"/>
    </row>
    <row r="143" spans="3:34" x14ac:dyDescent="0.35">
      <c r="C143" s="114"/>
      <c r="D143" s="114"/>
      <c r="E143" s="140"/>
      <c r="F143" s="140" t="s">
        <v>102</v>
      </c>
      <c r="G143" s="150">
        <v>18</v>
      </c>
      <c r="H143" s="142" t="s">
        <v>122</v>
      </c>
      <c r="I143" s="40"/>
      <c r="J143" s="40"/>
      <c r="K143" s="38"/>
      <c r="L143" s="28"/>
      <c r="M143" s="28"/>
      <c r="N143" s="28"/>
      <c r="O143" s="145"/>
      <c r="P143" s="28"/>
      <c r="Q143" s="28"/>
      <c r="R143" s="28"/>
      <c r="S143" s="28"/>
      <c r="T143" s="28"/>
      <c r="U143" s="28"/>
      <c r="V143" s="28"/>
      <c r="W143" s="28"/>
      <c r="X143" s="28"/>
      <c r="Y143" s="28"/>
      <c r="Z143" s="28"/>
      <c r="AA143" s="28"/>
      <c r="AB143" s="28"/>
      <c r="AC143" s="28"/>
      <c r="AD143" s="28"/>
      <c r="AE143" s="28"/>
      <c r="AF143" s="28"/>
      <c r="AG143" s="28"/>
      <c r="AH143" s="28"/>
    </row>
    <row r="144" spans="3:34" x14ac:dyDescent="0.35">
      <c r="C144" s="114"/>
      <c r="D144" s="114"/>
      <c r="E144" s="140"/>
      <c r="F144" s="140" t="s">
        <v>160</v>
      </c>
      <c r="G144" s="151">
        <v>8</v>
      </c>
      <c r="H144" s="142" t="s">
        <v>122</v>
      </c>
      <c r="I144" s="40"/>
      <c r="J144" s="40"/>
      <c r="K144" s="38"/>
      <c r="L144" s="28"/>
      <c r="M144" s="28"/>
      <c r="N144" s="145"/>
      <c r="O144" s="145"/>
      <c r="P144" s="28"/>
      <c r="Q144" s="28"/>
      <c r="R144" s="28"/>
      <c r="S144" s="28"/>
      <c r="T144" s="28"/>
      <c r="U144" s="28"/>
      <c r="V144" s="28"/>
      <c r="W144" s="28"/>
      <c r="X144" s="28"/>
      <c r="Y144" s="28"/>
      <c r="Z144" s="28"/>
      <c r="AA144" s="28"/>
      <c r="AB144" s="28"/>
      <c r="AC144" s="28"/>
      <c r="AD144" s="28"/>
      <c r="AE144" s="28"/>
      <c r="AF144" s="28"/>
      <c r="AG144" s="28"/>
      <c r="AH144" s="28"/>
    </row>
    <row r="145" spans="3:34" ht="16" thickBot="1" x14ac:dyDescent="0.4">
      <c r="C145" s="114"/>
      <c r="D145" s="26"/>
      <c r="E145" s="26"/>
      <c r="F145" s="140" t="s">
        <v>170</v>
      </c>
      <c r="G145" s="152">
        <v>100</v>
      </c>
      <c r="H145" s="114" t="s">
        <v>171</v>
      </c>
      <c r="J145" s="40"/>
      <c r="K145" s="38"/>
      <c r="L145" s="28"/>
      <c r="M145" s="28"/>
      <c r="N145" s="145"/>
      <c r="O145" s="145"/>
      <c r="P145" s="28"/>
      <c r="Q145" s="28"/>
      <c r="R145" s="28"/>
      <c r="S145" s="28"/>
      <c r="T145" s="28"/>
      <c r="U145" s="28"/>
      <c r="V145" s="28"/>
      <c r="W145" s="28"/>
      <c r="X145" s="28"/>
      <c r="Y145" s="28"/>
      <c r="Z145" s="28"/>
      <c r="AA145" s="28"/>
      <c r="AB145" s="28"/>
      <c r="AC145" s="28"/>
      <c r="AD145" s="28"/>
      <c r="AE145" s="28"/>
      <c r="AF145" s="28"/>
      <c r="AG145" s="28"/>
      <c r="AH145" s="28"/>
    </row>
    <row r="146" spans="3:34" x14ac:dyDescent="0.35">
      <c r="C146" s="114"/>
      <c r="D146" s="26"/>
      <c r="E146" s="26"/>
      <c r="F146" s="26"/>
      <c r="G146" s="41" t="s">
        <v>98</v>
      </c>
      <c r="J146" s="40"/>
      <c r="K146" s="38"/>
      <c r="L146" s="28"/>
      <c r="M146" s="28"/>
      <c r="N146" s="145"/>
      <c r="O146" s="145"/>
      <c r="P146" s="28"/>
      <c r="Q146" s="28"/>
      <c r="R146" s="28"/>
      <c r="S146" s="28"/>
      <c r="T146" s="28"/>
      <c r="U146" s="28"/>
      <c r="V146" s="28"/>
      <c r="W146" s="28"/>
      <c r="X146" s="28"/>
      <c r="Y146" s="28"/>
      <c r="Z146" s="28"/>
      <c r="AA146" s="28"/>
      <c r="AB146" s="28"/>
      <c r="AC146" s="28"/>
      <c r="AD146" s="28"/>
      <c r="AE146" s="28"/>
      <c r="AF146" s="28"/>
      <c r="AG146" s="28"/>
      <c r="AH146" s="28"/>
    </row>
    <row r="147" spans="3:34" ht="16" thickBot="1" x14ac:dyDescent="0.4">
      <c r="C147" s="114"/>
      <c r="D147" s="114"/>
      <c r="E147" s="140"/>
      <c r="F147" s="125" t="s">
        <v>106</v>
      </c>
      <c r="G147" s="49" t="s">
        <v>153</v>
      </c>
      <c r="H147" s="143"/>
      <c r="I147" s="40"/>
      <c r="J147" s="40"/>
      <c r="K147" s="38"/>
      <c r="L147" s="28"/>
      <c r="M147" s="28"/>
      <c r="N147" s="145"/>
      <c r="O147" s="145"/>
      <c r="P147" s="28"/>
      <c r="Q147" s="28"/>
      <c r="R147" s="28"/>
      <c r="S147" s="28"/>
      <c r="T147" s="28"/>
      <c r="U147" s="28"/>
      <c r="V147" s="28"/>
      <c r="W147" s="28"/>
      <c r="X147" s="28"/>
      <c r="Y147" s="28"/>
      <c r="Z147" s="28"/>
      <c r="AA147" s="28"/>
      <c r="AB147" s="28"/>
      <c r="AC147" s="28"/>
      <c r="AD147" s="28"/>
      <c r="AE147" s="28"/>
      <c r="AF147" s="28"/>
      <c r="AG147" s="28"/>
      <c r="AH147" s="28"/>
    </row>
    <row r="148" spans="3:34" ht="16" thickBot="1" x14ac:dyDescent="0.4">
      <c r="C148" s="114"/>
      <c r="D148" s="114"/>
      <c r="E148" s="140"/>
      <c r="F148" s="153" t="s">
        <v>9</v>
      </c>
      <c r="G148" s="135">
        <f>60 * G145 * (G143 * G144 ) / 144</f>
        <v>6000</v>
      </c>
      <c r="H148" s="143" t="s">
        <v>107</v>
      </c>
      <c r="J148" s="40"/>
      <c r="K148" s="38"/>
      <c r="L148" s="28"/>
      <c r="M148" s="154"/>
      <c r="N148" s="154"/>
      <c r="O148" s="145"/>
      <c r="P148" s="28"/>
      <c r="Q148" s="28"/>
      <c r="R148" s="28"/>
      <c r="S148" s="28"/>
      <c r="T148" s="28"/>
      <c r="U148" s="28"/>
      <c r="V148" s="28"/>
      <c r="W148" s="28"/>
      <c r="X148" s="28"/>
      <c r="Y148" s="28"/>
      <c r="Z148" s="28"/>
      <c r="AA148" s="28"/>
      <c r="AB148" s="28"/>
      <c r="AC148" s="28"/>
      <c r="AD148" s="28"/>
      <c r="AE148" s="28"/>
      <c r="AF148" s="28"/>
      <c r="AG148" s="28"/>
      <c r="AH148" s="28"/>
    </row>
    <row r="149" spans="3:34" x14ac:dyDescent="0.35">
      <c r="C149" s="114"/>
      <c r="D149" s="114"/>
      <c r="E149" s="140"/>
      <c r="F149" s="125" t="s">
        <v>108</v>
      </c>
      <c r="G149" s="49" t="s">
        <v>109</v>
      </c>
      <c r="H149" s="143"/>
      <c r="J149" s="105"/>
      <c r="K149" s="38"/>
      <c r="L149" s="28"/>
      <c r="M149" s="154"/>
      <c r="N149" s="155"/>
      <c r="O149" s="145"/>
      <c r="P149" s="28"/>
      <c r="Q149" s="28"/>
      <c r="R149" s="28"/>
      <c r="S149" s="28"/>
      <c r="T149" s="28"/>
      <c r="U149" s="28"/>
      <c r="V149" s="28"/>
      <c r="W149" s="28"/>
      <c r="X149" s="28"/>
      <c r="Y149" s="28"/>
      <c r="Z149" s="28"/>
      <c r="AA149" s="28"/>
      <c r="AB149" s="28"/>
      <c r="AC149" s="28"/>
      <c r="AD149" s="28"/>
      <c r="AE149" s="28"/>
      <c r="AF149" s="28"/>
      <c r="AG149" s="28"/>
      <c r="AH149" s="28"/>
    </row>
    <row r="150" spans="3:34" ht="16" thickBot="1" x14ac:dyDescent="0.4">
      <c r="D150" s="114"/>
      <c r="E150" s="140"/>
      <c r="F150" s="153" t="s">
        <v>9</v>
      </c>
      <c r="G150" s="123">
        <f>G148*G141</f>
        <v>300000</v>
      </c>
      <c r="H150" s="17" t="s">
        <v>110</v>
      </c>
      <c r="I150" s="40"/>
      <c r="J150" s="105"/>
      <c r="L150" s="28"/>
      <c r="M150" s="154"/>
      <c r="N150" s="155"/>
      <c r="O150" s="145"/>
      <c r="P150" s="28"/>
      <c r="Q150" s="28"/>
      <c r="R150" s="28"/>
      <c r="S150" s="28"/>
      <c r="T150" s="28"/>
      <c r="U150" s="28"/>
      <c r="V150" s="28"/>
      <c r="W150" s="28"/>
      <c r="X150" s="28"/>
      <c r="Y150" s="28"/>
      <c r="Z150" s="28"/>
      <c r="AA150" s="28"/>
      <c r="AB150" s="28"/>
      <c r="AC150" s="28"/>
      <c r="AD150" s="28"/>
      <c r="AE150" s="28"/>
      <c r="AF150" s="28"/>
      <c r="AG150" s="28"/>
      <c r="AH150" s="28"/>
    </row>
    <row r="151" spans="3:34" ht="16" thickBot="1" x14ac:dyDescent="0.4">
      <c r="D151" s="114"/>
      <c r="F151" s="47" t="s">
        <v>9</v>
      </c>
      <c r="G151" s="139">
        <f>G150/2000</f>
        <v>150</v>
      </c>
      <c r="H151" s="17" t="s">
        <v>111</v>
      </c>
      <c r="I151" s="40"/>
      <c r="L151" s="28"/>
      <c r="M151" s="154"/>
      <c r="N151" s="155"/>
      <c r="O151" s="145"/>
      <c r="P151" s="28"/>
      <c r="Q151" s="28"/>
      <c r="R151" s="28"/>
      <c r="S151" s="28"/>
      <c r="T151" s="28"/>
      <c r="U151" s="28"/>
      <c r="V151" s="28"/>
      <c r="W151" s="28"/>
      <c r="X151" s="28"/>
      <c r="Y151" s="28"/>
      <c r="Z151" s="28"/>
      <c r="AA151" s="28"/>
      <c r="AB151" s="28"/>
      <c r="AC151" s="28"/>
      <c r="AD151" s="28"/>
      <c r="AE151" s="28"/>
      <c r="AF151" s="28"/>
      <c r="AG151" s="28"/>
      <c r="AH151" s="28"/>
    </row>
    <row r="152" spans="3:34" x14ac:dyDescent="0.35">
      <c r="D152" s="26"/>
      <c r="E152" s="140"/>
      <c r="F152" s="47"/>
      <c r="G152" s="104"/>
      <c r="H152" s="17"/>
      <c r="L152" s="28"/>
      <c r="M152" s="154"/>
      <c r="N152" s="155"/>
      <c r="O152" s="145"/>
      <c r="P152" s="28"/>
      <c r="Q152" s="28"/>
      <c r="R152" s="28"/>
      <c r="S152" s="28"/>
      <c r="T152" s="28"/>
      <c r="U152" s="28"/>
      <c r="V152" s="28"/>
      <c r="W152" s="28"/>
      <c r="X152" s="28"/>
      <c r="Y152" s="28"/>
      <c r="Z152" s="28"/>
      <c r="AA152" s="28"/>
      <c r="AB152" s="28"/>
      <c r="AC152" s="28"/>
      <c r="AD152" s="28"/>
      <c r="AE152" s="28"/>
      <c r="AF152" s="28"/>
      <c r="AG152" s="28"/>
      <c r="AH152" s="28"/>
    </row>
    <row r="153" spans="3:34" x14ac:dyDescent="0.35">
      <c r="D153" s="26"/>
      <c r="F153" s="40"/>
      <c r="G153" s="40"/>
      <c r="H153" s="105"/>
      <c r="L153" s="28"/>
      <c r="M153" s="154"/>
      <c r="N153" s="155"/>
      <c r="O153" s="145"/>
      <c r="P153" s="28"/>
      <c r="Q153" s="28"/>
      <c r="R153" s="28"/>
      <c r="S153" s="28"/>
      <c r="T153" s="28"/>
      <c r="U153" s="28"/>
      <c r="V153" s="28"/>
      <c r="W153" s="28"/>
      <c r="X153" s="28"/>
      <c r="Y153" s="28"/>
      <c r="Z153" s="28"/>
      <c r="AA153" s="28"/>
      <c r="AB153" s="28"/>
      <c r="AC153" s="28"/>
      <c r="AD153" s="28"/>
      <c r="AE153" s="28"/>
      <c r="AF153" s="28"/>
      <c r="AG153" s="28"/>
      <c r="AH153" s="28"/>
    </row>
    <row r="154" spans="3:34" ht="18" x14ac:dyDescent="0.4">
      <c r="C154" s="32" t="s">
        <v>183</v>
      </c>
      <c r="D154" s="26"/>
      <c r="F154" s="40"/>
      <c r="G154" s="40"/>
      <c r="H154" s="105"/>
      <c r="L154" s="28"/>
      <c r="M154" s="154"/>
      <c r="N154" s="155"/>
      <c r="O154" s="145"/>
      <c r="P154" s="28"/>
      <c r="Q154" s="28"/>
      <c r="R154" s="28"/>
      <c r="S154" s="28"/>
      <c r="T154" s="28"/>
      <c r="U154" s="28"/>
      <c r="V154" s="28"/>
      <c r="W154" s="28"/>
      <c r="X154" s="28"/>
      <c r="Y154" s="28"/>
      <c r="Z154" s="28"/>
      <c r="AA154" s="28"/>
      <c r="AB154" s="28"/>
      <c r="AC154" s="28"/>
      <c r="AD154" s="28"/>
      <c r="AE154" s="28"/>
      <c r="AF154" s="28"/>
      <c r="AG154" s="28"/>
      <c r="AH154" s="28"/>
    </row>
    <row r="155" spans="3:34" ht="16" thickBot="1" x14ac:dyDescent="0.4">
      <c r="D155" s="26"/>
      <c r="E155" s="140"/>
      <c r="F155" s="114"/>
      <c r="H155" s="41" t="s">
        <v>1</v>
      </c>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row>
    <row r="156" spans="3:34" ht="16" thickBot="1" x14ac:dyDescent="0.4">
      <c r="C156" s="114"/>
      <c r="D156" s="114"/>
      <c r="F156" s="26"/>
      <c r="G156" s="40" t="s">
        <v>104</v>
      </c>
      <c r="H156" s="156" t="s">
        <v>161</v>
      </c>
      <c r="I156" s="148"/>
      <c r="J156" s="149"/>
      <c r="K156" s="149"/>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row>
    <row r="157" spans="3:34" ht="13.5" customHeight="1" x14ac:dyDescent="0.35">
      <c r="C157" s="114"/>
      <c r="D157" s="114"/>
      <c r="E157" s="140"/>
      <c r="F157" s="26"/>
      <c r="G157" s="40" t="s">
        <v>103</v>
      </c>
      <c r="H157" s="150">
        <v>50</v>
      </c>
      <c r="I157" s="26" t="s">
        <v>105</v>
      </c>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row>
    <row r="158" spans="3:34" x14ac:dyDescent="0.35">
      <c r="C158" s="114"/>
      <c r="D158" s="114"/>
      <c r="E158" s="140"/>
      <c r="F158" s="26"/>
      <c r="G158" s="140" t="s">
        <v>169</v>
      </c>
      <c r="H158" s="150">
        <v>10</v>
      </c>
      <c r="I158" s="114" t="s">
        <v>92</v>
      </c>
      <c r="J158" s="40"/>
      <c r="K158" s="3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row>
    <row r="159" spans="3:34" x14ac:dyDescent="0.35">
      <c r="C159" s="114"/>
      <c r="D159" s="114"/>
      <c r="E159" s="140"/>
      <c r="F159" s="26"/>
      <c r="G159" s="140" t="s">
        <v>102</v>
      </c>
      <c r="H159" s="150">
        <v>18</v>
      </c>
      <c r="I159" s="142" t="s">
        <v>122</v>
      </c>
      <c r="J159" s="40"/>
      <c r="K159" s="3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row>
    <row r="160" spans="3:34" x14ac:dyDescent="0.35">
      <c r="C160" s="114"/>
      <c r="D160" s="114"/>
      <c r="E160" s="140"/>
      <c r="F160" s="26"/>
      <c r="G160" s="140" t="s">
        <v>160</v>
      </c>
      <c r="H160" s="151">
        <v>8</v>
      </c>
      <c r="I160" s="142" t="s">
        <v>122</v>
      </c>
      <c r="J160" s="40"/>
      <c r="K160" s="3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row>
    <row r="161" spans="3:34" ht="16" thickBot="1" x14ac:dyDescent="0.4">
      <c r="C161" s="114"/>
      <c r="D161" s="26"/>
      <c r="E161" s="26"/>
      <c r="F161" s="26"/>
      <c r="G161" s="140" t="s">
        <v>170</v>
      </c>
      <c r="H161" s="152">
        <v>200</v>
      </c>
      <c r="I161" s="114" t="s">
        <v>184</v>
      </c>
      <c r="J161" s="40"/>
      <c r="K161" s="3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row>
    <row r="162" spans="3:34" x14ac:dyDescent="0.35">
      <c r="C162" s="114"/>
      <c r="D162" s="26"/>
      <c r="E162" s="26"/>
      <c r="F162" s="26"/>
      <c r="H162" s="41" t="s">
        <v>98</v>
      </c>
      <c r="J162" s="40"/>
      <c r="K162" s="3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row>
    <row r="163" spans="3:34" ht="16" thickBot="1" x14ac:dyDescent="0.4">
      <c r="C163" s="114"/>
      <c r="D163" s="114"/>
      <c r="E163" s="140"/>
      <c r="F163" s="26"/>
      <c r="G163" s="125" t="s">
        <v>106</v>
      </c>
      <c r="H163" s="49" t="s">
        <v>153</v>
      </c>
      <c r="I163" s="143"/>
      <c r="J163" s="40"/>
      <c r="K163" s="3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row>
    <row r="164" spans="3:34" ht="16" thickBot="1" x14ac:dyDescent="0.4">
      <c r="C164" s="114"/>
      <c r="D164" s="114"/>
      <c r="E164" s="140"/>
      <c r="F164" s="26"/>
      <c r="G164" s="153" t="s">
        <v>9</v>
      </c>
      <c r="H164" s="135">
        <f>60 * H161 * (H159 * H160 ) / 144</f>
        <v>12000</v>
      </c>
      <c r="I164" s="143" t="s">
        <v>107</v>
      </c>
      <c r="J164" s="40"/>
      <c r="K164" s="3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row>
    <row r="165" spans="3:34" x14ac:dyDescent="0.35">
      <c r="C165" s="114"/>
      <c r="D165" s="114"/>
      <c r="E165" s="140"/>
      <c r="F165" s="26"/>
      <c r="G165" s="125" t="s">
        <v>108</v>
      </c>
      <c r="H165" s="49" t="s">
        <v>109</v>
      </c>
      <c r="I165" s="143"/>
      <c r="J165" s="105"/>
      <c r="K165" s="3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row>
    <row r="166" spans="3:34" ht="16" thickBot="1" x14ac:dyDescent="0.4">
      <c r="D166" s="114"/>
      <c r="E166" s="140"/>
      <c r="F166" s="26"/>
      <c r="G166" s="153" t="s">
        <v>9</v>
      </c>
      <c r="H166" s="123">
        <f>H164*H157</f>
        <v>600000</v>
      </c>
      <c r="I166" s="17" t="s">
        <v>110</v>
      </c>
      <c r="J166" s="105"/>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row>
    <row r="167" spans="3:34" ht="16" thickBot="1" x14ac:dyDescent="0.4">
      <c r="D167" s="114"/>
      <c r="F167" s="26"/>
      <c r="G167" s="47" t="s">
        <v>9</v>
      </c>
      <c r="H167" s="139">
        <f>H166/2000</f>
        <v>300</v>
      </c>
      <c r="I167" s="17" t="s">
        <v>111</v>
      </c>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row>
    <row r="168" spans="3:34" x14ac:dyDescent="0.35">
      <c r="D168" s="26"/>
      <c r="F168" s="26"/>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row>
    <row r="169" spans="3:34" ht="18" x14ac:dyDescent="0.4">
      <c r="C169" s="32" t="s">
        <v>185</v>
      </c>
      <c r="D169" s="26"/>
      <c r="E169" s="26"/>
      <c r="F169" s="40"/>
      <c r="G169" s="40"/>
      <c r="I169" s="105"/>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row>
    <row r="170" spans="3:34" ht="16" thickBot="1" x14ac:dyDescent="0.4">
      <c r="D170" s="26"/>
      <c r="E170" s="26"/>
      <c r="F170" s="26"/>
      <c r="H170" s="41" t="s">
        <v>1</v>
      </c>
      <c r="N170" s="28"/>
      <c r="O170" s="28"/>
      <c r="P170" s="28"/>
      <c r="Q170" s="28"/>
      <c r="R170" s="28"/>
      <c r="S170" s="28"/>
      <c r="T170" s="28"/>
      <c r="U170" s="28"/>
      <c r="V170" s="28"/>
      <c r="W170" s="28"/>
      <c r="X170" s="28"/>
      <c r="Y170" s="28"/>
      <c r="Z170" s="28"/>
      <c r="AA170" s="28"/>
      <c r="AB170" s="28"/>
      <c r="AC170" s="28"/>
      <c r="AD170" s="28"/>
      <c r="AE170" s="28"/>
      <c r="AF170" s="28"/>
      <c r="AG170" s="28"/>
      <c r="AH170" s="28"/>
    </row>
    <row r="171" spans="3:34" x14ac:dyDescent="0.35">
      <c r="D171" s="26"/>
      <c r="E171" s="26"/>
      <c r="F171" s="40"/>
      <c r="G171" s="40" t="s">
        <v>91</v>
      </c>
      <c r="H171" s="157">
        <v>1</v>
      </c>
      <c r="I171" s="105" t="s">
        <v>41</v>
      </c>
      <c r="N171" s="28"/>
      <c r="O171" s="28"/>
      <c r="P171" s="28"/>
      <c r="Q171" s="28"/>
      <c r="R171" s="28"/>
      <c r="S171" s="28"/>
      <c r="T171" s="28"/>
      <c r="U171" s="28"/>
      <c r="V171" s="28"/>
      <c r="W171" s="28"/>
      <c r="X171" s="28"/>
      <c r="Y171" s="28"/>
      <c r="Z171" s="28"/>
      <c r="AA171" s="28"/>
      <c r="AB171" s="28"/>
      <c r="AC171" s="28"/>
      <c r="AD171" s="28"/>
      <c r="AE171" s="28"/>
      <c r="AF171" s="28"/>
      <c r="AG171" s="28"/>
      <c r="AH171" s="28"/>
    </row>
    <row r="172" spans="3:34" x14ac:dyDescent="0.35">
      <c r="D172" s="26"/>
      <c r="E172" s="26"/>
      <c r="F172" s="40"/>
      <c r="G172" s="40" t="s">
        <v>165</v>
      </c>
      <c r="H172" s="150">
        <v>10</v>
      </c>
      <c r="I172" s="105" t="s">
        <v>92</v>
      </c>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row>
    <row r="173" spans="3:34" x14ac:dyDescent="0.35">
      <c r="D173" s="26"/>
      <c r="E173" s="26"/>
      <c r="F173" s="40"/>
      <c r="G173" s="40" t="s">
        <v>166</v>
      </c>
      <c r="H173" s="150">
        <v>60</v>
      </c>
      <c r="I173" s="26" t="s">
        <v>41</v>
      </c>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row>
    <row r="174" spans="3:34" x14ac:dyDescent="0.35">
      <c r="D174" s="26"/>
      <c r="E174" s="26"/>
      <c r="F174" s="40"/>
      <c r="G174" s="40" t="s">
        <v>186</v>
      </c>
      <c r="H174" s="150">
        <v>24</v>
      </c>
      <c r="I174" s="26" t="s">
        <v>97</v>
      </c>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row>
    <row r="175" spans="3:34" x14ac:dyDescent="0.35">
      <c r="D175" s="26"/>
      <c r="E175" s="26"/>
      <c r="F175" s="40"/>
      <c r="G175" s="40" t="s">
        <v>96</v>
      </c>
      <c r="H175" s="150">
        <v>50</v>
      </c>
      <c r="I175" s="105" t="s">
        <v>97</v>
      </c>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row>
    <row r="176" spans="3:34" ht="16" thickBot="1" x14ac:dyDescent="0.4">
      <c r="D176" s="26"/>
      <c r="E176" s="26"/>
      <c r="F176" s="40"/>
      <c r="G176" s="40" t="s">
        <v>100</v>
      </c>
      <c r="H176" s="158">
        <v>0.25</v>
      </c>
      <c r="I176" s="105" t="s">
        <v>41</v>
      </c>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row>
    <row r="177" spans="3:34" x14ac:dyDescent="0.35">
      <c r="D177" s="26"/>
      <c r="E177" s="26"/>
      <c r="F177" s="40"/>
      <c r="G177" s="40"/>
      <c r="H177" s="41" t="s">
        <v>98</v>
      </c>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row>
    <row r="178" spans="3:34" ht="16" thickBot="1" x14ac:dyDescent="0.4">
      <c r="D178" s="26"/>
      <c r="E178" s="26"/>
      <c r="F178" s="40"/>
      <c r="G178" s="46" t="s">
        <v>99</v>
      </c>
      <c r="H178" s="16" t="s">
        <v>151</v>
      </c>
      <c r="I178" s="17"/>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row>
    <row r="179" spans="3:34" ht="16" thickBot="1" x14ac:dyDescent="0.4">
      <c r="D179" s="26"/>
      <c r="E179" s="26"/>
      <c r="F179" s="40"/>
      <c r="G179" s="134" t="s">
        <v>9</v>
      </c>
      <c r="H179" s="135">
        <f>(H176 * H172* (H175 + 2*H174))/H171</f>
        <v>245</v>
      </c>
      <c r="I179" s="17" t="s">
        <v>97</v>
      </c>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row>
    <row r="180" spans="3:34" x14ac:dyDescent="0.35">
      <c r="D180" s="26"/>
      <c r="E180" s="26"/>
      <c r="F180" s="26"/>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row>
    <row r="181" spans="3:34" ht="18" x14ac:dyDescent="0.4">
      <c r="C181" s="32" t="s">
        <v>187</v>
      </c>
      <c r="D181" s="26"/>
      <c r="E181" s="26"/>
      <c r="F181" s="26"/>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row>
    <row r="182" spans="3:34" ht="16" thickBot="1" x14ac:dyDescent="0.4">
      <c r="D182" s="26"/>
      <c r="E182" s="26"/>
      <c r="F182" s="40"/>
      <c r="G182" s="40"/>
      <c r="H182" s="41" t="s">
        <v>1</v>
      </c>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row>
    <row r="183" spans="3:34" x14ac:dyDescent="0.35">
      <c r="D183" s="26"/>
      <c r="E183" s="26"/>
      <c r="F183" s="40"/>
      <c r="G183" s="40" t="s">
        <v>91</v>
      </c>
      <c r="H183" s="157">
        <v>1</v>
      </c>
      <c r="I183" s="26" t="s">
        <v>41</v>
      </c>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row>
    <row r="184" spans="3:34" x14ac:dyDescent="0.35">
      <c r="D184" s="26"/>
      <c r="E184" s="26"/>
      <c r="F184" s="40"/>
      <c r="G184" s="40" t="s">
        <v>99</v>
      </c>
      <c r="H184" s="150">
        <v>245</v>
      </c>
      <c r="I184" s="26" t="s">
        <v>97</v>
      </c>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row>
    <row r="185" spans="3:34" x14ac:dyDescent="0.35">
      <c r="D185" s="26"/>
      <c r="E185" s="26"/>
      <c r="F185" s="40"/>
      <c r="G185" s="40" t="s">
        <v>155</v>
      </c>
      <c r="H185" s="150">
        <v>200</v>
      </c>
      <c r="I185" s="26" t="s">
        <v>47</v>
      </c>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row>
    <row r="186" spans="3:34" ht="16" thickBot="1" x14ac:dyDescent="0.4">
      <c r="D186" s="26"/>
      <c r="E186" s="26"/>
      <c r="F186" s="40"/>
      <c r="G186" s="40" t="s">
        <v>156</v>
      </c>
      <c r="H186" s="159">
        <v>0.85</v>
      </c>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row>
    <row r="187" spans="3:34" ht="16" thickBot="1" x14ac:dyDescent="0.4">
      <c r="D187" s="26"/>
      <c r="E187" s="26"/>
      <c r="F187" s="40"/>
      <c r="H187" s="45" t="s">
        <v>98</v>
      </c>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row>
    <row r="188" spans="3:34" ht="16" thickBot="1" x14ac:dyDescent="0.4">
      <c r="D188" s="26"/>
      <c r="E188" s="26"/>
      <c r="F188" s="40"/>
      <c r="G188" s="46" t="s">
        <v>158</v>
      </c>
      <c r="H188" s="16" t="s">
        <v>190</v>
      </c>
      <c r="I188" s="17"/>
      <c r="K188" s="84" t="s">
        <v>188</v>
      </c>
      <c r="L188" s="84" t="s">
        <v>189</v>
      </c>
      <c r="M188" s="28"/>
      <c r="N188" s="28"/>
      <c r="O188" s="28"/>
      <c r="P188" s="28"/>
      <c r="Q188" s="28"/>
      <c r="R188" s="28"/>
      <c r="S188" s="28"/>
      <c r="T188" s="28"/>
      <c r="U188" s="28"/>
      <c r="V188" s="28"/>
      <c r="W188" s="28"/>
      <c r="X188" s="28"/>
      <c r="Y188" s="28"/>
      <c r="Z188" s="28"/>
      <c r="AA188" s="28"/>
      <c r="AB188" s="28"/>
      <c r="AC188" s="28"/>
      <c r="AD188" s="28"/>
      <c r="AE188" s="28"/>
      <c r="AF188" s="28"/>
      <c r="AG188" s="28"/>
      <c r="AH188" s="28"/>
    </row>
    <row r="189" spans="3:34" ht="16" thickBot="1" x14ac:dyDescent="0.4">
      <c r="D189" s="26"/>
      <c r="E189" s="26"/>
      <c r="F189" s="40"/>
      <c r="G189" s="17"/>
      <c r="H189" s="139">
        <f>H183 * H184 * H185 / (H186*33000)</f>
        <v>1.7468805704099821</v>
      </c>
      <c r="I189" s="17" t="s">
        <v>6</v>
      </c>
      <c r="K189" s="160">
        <v>0.25</v>
      </c>
      <c r="L189" s="161">
        <v>25</v>
      </c>
      <c r="M189" s="28"/>
      <c r="N189" s="28"/>
      <c r="O189" s="28"/>
      <c r="P189" s="28"/>
      <c r="Q189" s="28"/>
      <c r="R189" s="28"/>
      <c r="S189" s="28"/>
      <c r="T189" s="28"/>
      <c r="U189" s="28"/>
      <c r="V189" s="28"/>
      <c r="W189" s="28"/>
      <c r="X189" s="28"/>
      <c r="Y189" s="28"/>
      <c r="Z189" s="28"/>
      <c r="AA189" s="28"/>
      <c r="AB189" s="28"/>
      <c r="AC189" s="28"/>
      <c r="AD189" s="28"/>
      <c r="AE189" s="28"/>
      <c r="AF189" s="28"/>
      <c r="AG189" s="28"/>
      <c r="AH189" s="28"/>
    </row>
    <row r="190" spans="3:34" x14ac:dyDescent="0.35">
      <c r="D190" s="26"/>
      <c r="E190" s="26"/>
      <c r="F190" s="26"/>
      <c r="K190" s="160">
        <v>0.375</v>
      </c>
      <c r="L190" s="161">
        <v>35</v>
      </c>
      <c r="M190" s="28"/>
      <c r="N190" s="28"/>
      <c r="O190" s="28"/>
      <c r="P190" s="28"/>
      <c r="Q190" s="28"/>
      <c r="R190" s="28"/>
      <c r="S190" s="28"/>
      <c r="T190" s="28"/>
      <c r="U190" s="28"/>
      <c r="V190" s="28"/>
      <c r="W190" s="28"/>
      <c r="X190" s="28"/>
      <c r="Y190" s="28"/>
      <c r="Z190" s="28"/>
      <c r="AA190" s="28"/>
      <c r="AB190" s="28"/>
      <c r="AC190" s="28"/>
      <c r="AD190" s="28"/>
      <c r="AE190" s="28"/>
      <c r="AF190" s="28"/>
      <c r="AG190" s="28"/>
      <c r="AH190" s="28"/>
    </row>
    <row r="191" spans="3:34" ht="18" x14ac:dyDescent="0.4">
      <c r="C191" s="32" t="s">
        <v>191</v>
      </c>
      <c r="D191" s="26"/>
      <c r="E191" s="26"/>
      <c r="F191" s="26"/>
      <c r="K191" s="160">
        <v>0.5</v>
      </c>
      <c r="L191" s="161">
        <v>41</v>
      </c>
      <c r="M191" s="28"/>
      <c r="N191" s="28"/>
      <c r="O191" s="28"/>
      <c r="P191" s="28"/>
      <c r="Q191" s="28"/>
      <c r="R191" s="28"/>
      <c r="S191" s="28"/>
      <c r="T191" s="28"/>
      <c r="U191" s="28"/>
      <c r="V191" s="28"/>
      <c r="W191" s="28"/>
      <c r="X191" s="28"/>
      <c r="Y191" s="28"/>
      <c r="Z191" s="28"/>
      <c r="AA191" s="28"/>
      <c r="AB191" s="28"/>
      <c r="AC191" s="28"/>
      <c r="AD191" s="28"/>
      <c r="AE191" s="28"/>
      <c r="AF191" s="28"/>
      <c r="AG191" s="28"/>
      <c r="AH191" s="28"/>
    </row>
    <row r="192" spans="3:34" ht="16" thickBot="1" x14ac:dyDescent="0.4">
      <c r="D192" s="26"/>
      <c r="E192" s="26"/>
      <c r="F192" s="26"/>
      <c r="H192" s="41" t="s">
        <v>1</v>
      </c>
      <c r="K192" s="160">
        <v>0.5</v>
      </c>
      <c r="L192" s="161">
        <v>40</v>
      </c>
      <c r="M192" s="28"/>
      <c r="N192" s="28"/>
      <c r="O192" s="28"/>
      <c r="P192" s="28"/>
      <c r="Q192" s="28"/>
      <c r="R192" s="28"/>
      <c r="S192" s="28"/>
      <c r="T192" s="28"/>
      <c r="U192" s="28"/>
      <c r="V192" s="28"/>
      <c r="W192" s="28"/>
      <c r="X192" s="28"/>
      <c r="Y192" s="28"/>
      <c r="Z192" s="28"/>
      <c r="AA192" s="28"/>
      <c r="AB192" s="28"/>
      <c r="AC192" s="28"/>
      <c r="AD192" s="28"/>
      <c r="AE192" s="28"/>
      <c r="AF192" s="28"/>
      <c r="AG192" s="28"/>
      <c r="AH192" s="28"/>
    </row>
    <row r="193" spans="4:34" x14ac:dyDescent="0.35">
      <c r="D193" s="26"/>
      <c r="E193" s="26"/>
      <c r="F193" s="26"/>
      <c r="G193" s="40" t="s">
        <v>39</v>
      </c>
      <c r="H193" s="42">
        <v>12</v>
      </c>
      <c r="I193" s="26" t="s">
        <v>36</v>
      </c>
      <c r="K193" s="160">
        <v>0.625</v>
      </c>
      <c r="L193" s="161">
        <v>50</v>
      </c>
      <c r="M193" s="28"/>
      <c r="N193" s="28"/>
      <c r="O193" s="28"/>
      <c r="P193" s="28"/>
      <c r="Q193" s="28"/>
      <c r="R193" s="28"/>
      <c r="S193" s="28"/>
      <c r="T193" s="28"/>
      <c r="U193" s="28"/>
      <c r="V193" s="28"/>
      <c r="W193" s="28"/>
      <c r="X193" s="28"/>
      <c r="Y193" s="28"/>
      <c r="Z193" s="28"/>
      <c r="AA193" s="28"/>
      <c r="AB193" s="28"/>
      <c r="AC193" s="28"/>
      <c r="AD193" s="28"/>
      <c r="AE193" s="28"/>
      <c r="AF193" s="28"/>
      <c r="AG193" s="28"/>
      <c r="AH193" s="28"/>
    </row>
    <row r="194" spans="4:34" x14ac:dyDescent="0.35">
      <c r="D194" s="26"/>
      <c r="E194" s="26"/>
      <c r="F194" s="26"/>
      <c r="G194" s="40" t="s">
        <v>40</v>
      </c>
      <c r="H194" s="43">
        <v>1200</v>
      </c>
      <c r="I194" s="26" t="s">
        <v>3</v>
      </c>
      <c r="K194" s="160">
        <v>0.75</v>
      </c>
      <c r="L194" s="161">
        <v>60</v>
      </c>
      <c r="M194" s="28"/>
      <c r="N194" s="28"/>
      <c r="O194" s="28"/>
      <c r="P194" s="28"/>
      <c r="Q194" s="28"/>
      <c r="R194" s="28"/>
      <c r="S194" s="28"/>
      <c r="T194" s="28"/>
      <c r="U194" s="28"/>
      <c r="V194" s="28"/>
      <c r="W194" s="28"/>
      <c r="X194" s="28"/>
      <c r="Y194" s="28"/>
      <c r="Z194" s="28"/>
      <c r="AA194" s="28"/>
      <c r="AB194" s="28"/>
      <c r="AC194" s="28"/>
      <c r="AD194" s="28"/>
      <c r="AE194" s="28"/>
      <c r="AF194" s="28"/>
      <c r="AG194" s="28"/>
      <c r="AH194" s="28"/>
    </row>
    <row r="195" spans="4:34" x14ac:dyDescent="0.35">
      <c r="D195" s="26"/>
      <c r="E195" s="26"/>
      <c r="F195" s="26"/>
      <c r="G195" s="40" t="s">
        <v>31</v>
      </c>
      <c r="H195" s="43">
        <v>3</v>
      </c>
      <c r="I195" s="26" t="s">
        <v>41</v>
      </c>
      <c r="K195" s="160">
        <v>1</v>
      </c>
      <c r="L195" s="161">
        <v>80</v>
      </c>
      <c r="M195" s="28"/>
      <c r="N195" s="28"/>
      <c r="O195" s="28"/>
      <c r="P195" s="28"/>
      <c r="Q195" s="28"/>
      <c r="R195" s="28"/>
      <c r="S195" s="28"/>
      <c r="T195" s="28"/>
      <c r="U195" s="28"/>
      <c r="V195" s="28"/>
      <c r="W195" s="28"/>
      <c r="X195" s="28"/>
      <c r="Y195" s="28"/>
      <c r="Z195" s="28"/>
      <c r="AA195" s="28"/>
      <c r="AB195" s="28"/>
      <c r="AC195" s="28"/>
      <c r="AD195" s="28"/>
      <c r="AE195" s="28"/>
      <c r="AF195" s="28"/>
      <c r="AG195" s="28"/>
      <c r="AH195" s="28"/>
    </row>
    <row r="196" spans="4:34" ht="16" thickBot="1" x14ac:dyDescent="0.4">
      <c r="D196" s="26"/>
      <c r="E196" s="26"/>
      <c r="F196" s="26"/>
      <c r="G196" s="40" t="s">
        <v>115</v>
      </c>
      <c r="H196" s="44">
        <v>0.75</v>
      </c>
      <c r="I196" s="26" t="s">
        <v>37</v>
      </c>
      <c r="K196" s="160">
        <v>1.25</v>
      </c>
      <c r="L196" s="161">
        <v>100</v>
      </c>
      <c r="M196" s="28"/>
      <c r="N196" s="28"/>
      <c r="O196" s="28"/>
      <c r="P196" s="28"/>
      <c r="Q196" s="28"/>
      <c r="R196" s="28"/>
      <c r="S196" s="28"/>
      <c r="T196" s="28"/>
      <c r="U196" s="28"/>
      <c r="V196" s="28"/>
      <c r="W196" s="28"/>
      <c r="X196" s="28"/>
      <c r="Y196" s="28"/>
      <c r="Z196" s="28"/>
      <c r="AA196" s="28"/>
      <c r="AB196" s="28"/>
      <c r="AC196" s="28"/>
      <c r="AD196" s="28"/>
      <c r="AE196" s="28"/>
      <c r="AF196" s="28"/>
      <c r="AG196" s="28"/>
      <c r="AH196" s="28"/>
    </row>
    <row r="197" spans="4:34" x14ac:dyDescent="0.35">
      <c r="D197" s="26"/>
      <c r="E197" s="26"/>
      <c r="F197" s="26"/>
      <c r="G197" s="40"/>
      <c r="H197" s="45" t="s">
        <v>2</v>
      </c>
      <c r="K197" s="160">
        <v>1.5</v>
      </c>
      <c r="L197" s="161">
        <v>120</v>
      </c>
      <c r="M197" s="28"/>
      <c r="N197" s="28"/>
      <c r="O197" s="28"/>
      <c r="P197" s="28"/>
      <c r="Q197" s="28"/>
      <c r="R197" s="28"/>
      <c r="S197" s="28"/>
      <c r="T197" s="28"/>
      <c r="U197" s="28"/>
      <c r="V197" s="28"/>
      <c r="W197" s="28"/>
      <c r="X197" s="28"/>
      <c r="Y197" s="28"/>
      <c r="Z197" s="28"/>
      <c r="AA197" s="28"/>
      <c r="AB197" s="28"/>
      <c r="AC197" s="28"/>
      <c r="AD197" s="28"/>
      <c r="AE197" s="28"/>
      <c r="AF197" s="28"/>
      <c r="AG197" s="28"/>
      <c r="AH197" s="28"/>
    </row>
    <row r="198" spans="4:34" x14ac:dyDescent="0.35">
      <c r="D198" s="26"/>
      <c r="E198" s="26"/>
      <c r="F198" s="26"/>
      <c r="G198" s="46" t="s">
        <v>38</v>
      </c>
      <c r="H198" s="17" t="s">
        <v>34</v>
      </c>
      <c r="I198" s="17"/>
      <c r="K198" s="160">
        <v>1.75</v>
      </c>
      <c r="L198" s="161">
        <v>140</v>
      </c>
      <c r="M198" s="28"/>
      <c r="N198" s="28"/>
      <c r="O198" s="28"/>
      <c r="P198" s="28"/>
      <c r="Q198" s="28"/>
      <c r="R198" s="28"/>
      <c r="S198" s="28"/>
      <c r="T198" s="28"/>
      <c r="U198" s="28"/>
      <c r="V198" s="28"/>
      <c r="W198" s="28"/>
      <c r="X198" s="28"/>
      <c r="Y198" s="28"/>
      <c r="Z198" s="28"/>
      <c r="AA198" s="28"/>
      <c r="AB198" s="28"/>
      <c r="AC198" s="28"/>
      <c r="AD198" s="28"/>
      <c r="AE198" s="28"/>
      <c r="AF198" s="28"/>
      <c r="AG198" s="28"/>
      <c r="AH198" s="28"/>
    </row>
    <row r="199" spans="4:34" x14ac:dyDescent="0.35">
      <c r="D199" s="26"/>
      <c r="E199" s="26"/>
      <c r="F199" s="26"/>
      <c r="G199" s="47" t="s">
        <v>9</v>
      </c>
      <c r="H199" s="48">
        <f>180 / H193</f>
        <v>15</v>
      </c>
      <c r="I199" s="17" t="s">
        <v>35</v>
      </c>
      <c r="K199" s="160">
        <v>2</v>
      </c>
      <c r="L199" s="161">
        <v>160</v>
      </c>
      <c r="M199" s="28"/>
      <c r="N199" s="28"/>
      <c r="O199" s="28"/>
      <c r="P199" s="28"/>
      <c r="Q199" s="28"/>
      <c r="R199" s="28"/>
      <c r="S199" s="28"/>
      <c r="T199" s="28"/>
      <c r="U199" s="28"/>
      <c r="V199" s="28"/>
      <c r="W199" s="28"/>
      <c r="X199" s="28"/>
      <c r="Y199" s="28"/>
      <c r="Z199" s="28"/>
      <c r="AA199" s="28"/>
      <c r="AB199" s="28"/>
      <c r="AC199" s="28"/>
      <c r="AD199" s="28"/>
      <c r="AE199" s="28"/>
      <c r="AF199" s="28"/>
      <c r="AG199" s="28"/>
      <c r="AH199" s="28"/>
    </row>
    <row r="200" spans="4:34" x14ac:dyDescent="0.35">
      <c r="D200" s="26"/>
      <c r="E200" s="26"/>
      <c r="F200" s="26"/>
      <c r="G200" s="46" t="s">
        <v>76</v>
      </c>
      <c r="H200" s="16" t="s">
        <v>33</v>
      </c>
      <c r="I200" s="17"/>
      <c r="K200" s="160">
        <v>2.25</v>
      </c>
      <c r="L200" s="161">
        <v>180</v>
      </c>
      <c r="M200" s="28"/>
      <c r="N200" s="28"/>
      <c r="O200" s="28"/>
      <c r="P200" s="28"/>
      <c r="Q200" s="28"/>
      <c r="R200" s="28"/>
      <c r="S200" s="28"/>
      <c r="T200" s="28"/>
      <c r="U200" s="28"/>
      <c r="V200" s="28"/>
      <c r="W200" s="28"/>
      <c r="X200" s="28"/>
      <c r="Y200" s="28"/>
      <c r="Z200" s="28"/>
      <c r="AA200" s="28"/>
      <c r="AB200" s="28"/>
      <c r="AC200" s="28"/>
      <c r="AD200" s="28"/>
      <c r="AE200" s="28"/>
      <c r="AF200" s="28"/>
      <c r="AG200" s="28"/>
      <c r="AH200" s="28"/>
    </row>
    <row r="201" spans="4:34" ht="16" thickBot="1" x14ac:dyDescent="0.4">
      <c r="D201" s="26"/>
      <c r="E201" s="26"/>
      <c r="F201" s="26"/>
      <c r="G201" s="47" t="s">
        <v>9</v>
      </c>
      <c r="H201" s="48">
        <f>H196 / (SIN(H199/57.296))</f>
        <v>2.897788374223103</v>
      </c>
      <c r="I201" s="17" t="s">
        <v>37</v>
      </c>
      <c r="K201" s="162">
        <v>2.5</v>
      </c>
      <c r="L201" s="163">
        <v>200</v>
      </c>
      <c r="M201" s="28"/>
      <c r="N201" s="28"/>
      <c r="O201" s="28"/>
      <c r="P201" s="28"/>
      <c r="Q201" s="28"/>
      <c r="R201" s="28"/>
      <c r="S201" s="28"/>
      <c r="T201" s="28"/>
      <c r="U201" s="28"/>
      <c r="V201" s="28"/>
      <c r="W201" s="28"/>
      <c r="X201" s="28"/>
      <c r="Y201" s="28"/>
      <c r="Z201" s="28"/>
      <c r="AA201" s="28"/>
      <c r="AB201" s="28"/>
      <c r="AC201" s="28"/>
      <c r="AD201" s="28"/>
      <c r="AE201" s="28"/>
      <c r="AF201" s="28"/>
      <c r="AG201" s="28"/>
      <c r="AH201" s="28"/>
    </row>
    <row r="202" spans="4:34" x14ac:dyDescent="0.35">
      <c r="D202" s="26"/>
      <c r="E202" s="26"/>
      <c r="F202" s="26"/>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row>
    <row r="203" spans="4:34" x14ac:dyDescent="0.35">
      <c r="D203" s="26"/>
      <c r="E203" s="26"/>
      <c r="F203" s="26"/>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row>
    <row r="204" spans="4:34" ht="17.5" x14ac:dyDescent="0.45">
      <c r="D204" s="26"/>
      <c r="E204" s="26"/>
      <c r="F204" s="26"/>
      <c r="G204" s="46" t="s">
        <v>201</v>
      </c>
      <c r="H204" s="49" t="s">
        <v>32</v>
      </c>
      <c r="I204" s="17"/>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row>
    <row r="205" spans="4:34" x14ac:dyDescent="0.35">
      <c r="D205" s="26"/>
      <c r="E205" s="26"/>
      <c r="F205" s="26"/>
      <c r="G205" s="47" t="s">
        <v>9</v>
      </c>
      <c r="H205" s="16">
        <f>H195*H193</f>
        <v>36</v>
      </c>
      <c r="I205" s="17" t="s">
        <v>36</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row>
    <row r="206" spans="4:34" ht="17.5" x14ac:dyDescent="0.45">
      <c r="D206" s="26"/>
      <c r="E206" s="26"/>
      <c r="F206" s="26"/>
      <c r="G206" s="46" t="s">
        <v>145</v>
      </c>
      <c r="H206" s="17" t="s">
        <v>202</v>
      </c>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row>
    <row r="207" spans="4:34" x14ac:dyDescent="0.35">
      <c r="D207" s="26"/>
      <c r="E207" s="26"/>
      <c r="F207" s="26"/>
      <c r="G207" s="47" t="s">
        <v>9</v>
      </c>
      <c r="H207" s="16">
        <f>180 / H205</f>
        <v>5</v>
      </c>
      <c r="I207" s="17" t="s">
        <v>35</v>
      </c>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row>
    <row r="208" spans="4:34" x14ac:dyDescent="0.35">
      <c r="D208" s="26"/>
      <c r="E208" s="26"/>
      <c r="F208" s="26"/>
      <c r="G208" s="46" t="s">
        <v>144</v>
      </c>
      <c r="H208" s="16" t="s">
        <v>146</v>
      </c>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row>
    <row r="209" spans="3:34" x14ac:dyDescent="0.35">
      <c r="D209" s="26"/>
      <c r="E209" s="26"/>
      <c r="F209" s="26"/>
      <c r="G209" s="47" t="s">
        <v>9</v>
      </c>
      <c r="H209" s="48">
        <f>H196/(SIN(H207/57.296))</f>
        <v>8.6053179652005696</v>
      </c>
      <c r="I209" s="17" t="s">
        <v>37</v>
      </c>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row>
    <row r="210" spans="3:34" ht="16" thickBot="1" x14ac:dyDescent="0.4">
      <c r="C210" s="28"/>
      <c r="D210" s="28"/>
      <c r="E210" s="17" t="s">
        <v>80</v>
      </c>
      <c r="F210" s="26"/>
      <c r="H210" s="28"/>
      <c r="I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row>
    <row r="211" spans="3:34" ht="16" thickBot="1" x14ac:dyDescent="0.4">
      <c r="C211" s="28"/>
      <c r="D211" s="28"/>
      <c r="E211" s="82"/>
      <c r="F211" s="83" t="s">
        <v>15</v>
      </c>
      <c r="G211" s="84" t="s">
        <v>77</v>
      </c>
      <c r="H211" s="28"/>
      <c r="I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row>
    <row r="212" spans="3:34" ht="16" thickBot="1" x14ac:dyDescent="0.4">
      <c r="D212" s="26"/>
      <c r="E212" s="82"/>
      <c r="F212" s="85" t="s">
        <v>78</v>
      </c>
      <c r="G212" s="86">
        <v>17</v>
      </c>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row>
    <row r="213" spans="3:34" ht="16" thickBot="1" x14ac:dyDescent="0.4">
      <c r="D213" s="26"/>
      <c r="E213" s="82"/>
      <c r="F213" s="88">
        <v>41</v>
      </c>
      <c r="G213" s="89">
        <v>3.4</v>
      </c>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row>
    <row r="214" spans="3:34" ht="16" thickBot="1" x14ac:dyDescent="0.4">
      <c r="D214" s="26"/>
      <c r="E214" s="82"/>
      <c r="F214" s="85" t="s">
        <v>79</v>
      </c>
      <c r="G214" s="89">
        <v>29</v>
      </c>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row>
    <row r="215" spans="3:34" x14ac:dyDescent="0.35">
      <c r="D215" s="26"/>
      <c r="E215" s="26"/>
      <c r="F215" s="26"/>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row>
    <row r="216" spans="3:34" ht="18" x14ac:dyDescent="0.4">
      <c r="C216" s="30" t="s">
        <v>192</v>
      </c>
      <c r="D216" s="26"/>
      <c r="E216" s="26"/>
      <c r="F216" s="26"/>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row>
    <row r="217" spans="3:34" ht="16" thickBot="1" x14ac:dyDescent="0.4">
      <c r="D217" s="26"/>
      <c r="E217" s="26"/>
      <c r="F217" s="26"/>
      <c r="H217" s="41" t="s">
        <v>1</v>
      </c>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row>
    <row r="218" spans="3:34" x14ac:dyDescent="0.35">
      <c r="D218" s="26"/>
      <c r="E218" s="26"/>
      <c r="F218" s="26"/>
      <c r="G218" s="40" t="s">
        <v>28</v>
      </c>
      <c r="H218" s="42">
        <v>18</v>
      </c>
      <c r="I218" s="81" t="s">
        <v>41</v>
      </c>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row>
    <row r="219" spans="3:34" x14ac:dyDescent="0.35">
      <c r="D219" s="26"/>
      <c r="E219" s="26"/>
      <c r="F219" s="26"/>
      <c r="G219" s="40" t="s">
        <v>27</v>
      </c>
      <c r="H219" s="43">
        <v>1800</v>
      </c>
      <c r="I219" s="26" t="s">
        <v>3</v>
      </c>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row>
    <row r="220" spans="3:34" x14ac:dyDescent="0.35">
      <c r="D220" s="26"/>
      <c r="E220" s="26"/>
      <c r="F220" s="26"/>
      <c r="G220" s="40" t="s">
        <v>4</v>
      </c>
      <c r="H220" s="43">
        <v>0.75</v>
      </c>
      <c r="I220" s="26" t="s">
        <v>37</v>
      </c>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row>
    <row r="221" spans="3:34" ht="16" thickBot="1" x14ac:dyDescent="0.4">
      <c r="D221" s="26"/>
      <c r="E221" s="26"/>
      <c r="F221" s="26"/>
      <c r="G221" s="40" t="s">
        <v>5</v>
      </c>
      <c r="H221" s="44">
        <v>17</v>
      </c>
      <c r="I221" s="26" t="s">
        <v>41</v>
      </c>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row>
    <row r="222" spans="3:34" x14ac:dyDescent="0.35">
      <c r="D222" s="26"/>
      <c r="E222" s="26"/>
      <c r="F222" s="26"/>
      <c r="G222" s="40"/>
      <c r="H222" s="41" t="s">
        <v>2</v>
      </c>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row>
    <row r="223" spans="3:34" x14ac:dyDescent="0.35">
      <c r="D223" s="26"/>
      <c r="E223" s="26"/>
      <c r="F223" s="26"/>
      <c r="G223" s="46" t="s">
        <v>7</v>
      </c>
      <c r="H223" s="16"/>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row>
    <row r="224" spans="3:34" x14ac:dyDescent="0.35">
      <c r="D224" s="26"/>
      <c r="E224" s="26"/>
      <c r="F224" s="26"/>
      <c r="G224" s="46" t="s">
        <v>0</v>
      </c>
      <c r="H224" s="16" t="s">
        <v>29</v>
      </c>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row>
    <row r="225" spans="3:34" x14ac:dyDescent="0.35">
      <c r="D225" s="26"/>
      <c r="E225" s="26"/>
      <c r="F225" s="26"/>
      <c r="G225" s="47" t="s">
        <v>9</v>
      </c>
      <c r="H225" s="90">
        <f>0.004 * H218^1.08 * H219^0.9 * H220^(3 - (0.07*H220))</f>
        <v>33.055415861762413</v>
      </c>
      <c r="I225" s="17" t="s">
        <v>6</v>
      </c>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row>
    <row r="226" spans="3:34" x14ac:dyDescent="0.35">
      <c r="D226" s="26"/>
      <c r="E226" s="26"/>
      <c r="F226" s="26"/>
      <c r="G226" s="46" t="s">
        <v>8</v>
      </c>
      <c r="H226" s="16"/>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row>
    <row r="227" spans="3:34" x14ac:dyDescent="0.35">
      <c r="D227" s="26"/>
      <c r="E227" s="26"/>
      <c r="F227" s="26"/>
      <c r="G227" s="46" t="s">
        <v>0</v>
      </c>
      <c r="H227" s="16" t="s">
        <v>30</v>
      </c>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row>
    <row r="228" spans="3:34" x14ac:dyDescent="0.35">
      <c r="D228" s="26"/>
      <c r="E228" s="26"/>
      <c r="F228" s="26"/>
      <c r="G228" s="47" t="s">
        <v>9</v>
      </c>
      <c r="H228" s="90">
        <f>H221 * H220^0.8 * ( ( 100* H218 ) / H219 )^1.5</f>
        <v>13.505103973372357</v>
      </c>
      <c r="I228" s="17" t="s">
        <v>6</v>
      </c>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row>
    <row r="229" spans="3:34" ht="16" thickBot="1" x14ac:dyDescent="0.4">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row>
    <row r="230" spans="3:34" x14ac:dyDescent="0.35">
      <c r="D230" s="91"/>
      <c r="E230" s="92"/>
      <c r="F230" s="18" t="s">
        <v>60</v>
      </c>
      <c r="G230" s="93" t="s">
        <v>64</v>
      </c>
      <c r="H230" s="93" t="s">
        <v>67</v>
      </c>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row>
    <row r="231" spans="3:34" ht="16" thickBot="1" x14ac:dyDescent="0.4">
      <c r="D231" s="94"/>
      <c r="E231" s="95"/>
      <c r="F231" s="96"/>
      <c r="G231" s="97" t="s">
        <v>65</v>
      </c>
      <c r="H231" s="98" t="s">
        <v>66</v>
      </c>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row>
    <row r="232" spans="3:34" ht="16" thickBot="1" x14ac:dyDescent="0.4">
      <c r="D232" s="91"/>
      <c r="E232" s="92"/>
      <c r="F232" s="99" t="s">
        <v>61</v>
      </c>
      <c r="G232" s="93">
        <v>1</v>
      </c>
      <c r="H232" s="100">
        <v>1.2</v>
      </c>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row>
    <row r="233" spans="3:34" ht="16" thickBot="1" x14ac:dyDescent="0.4">
      <c r="D233" s="82"/>
      <c r="E233" s="88"/>
      <c r="F233" s="83" t="s">
        <v>62</v>
      </c>
      <c r="G233" s="84">
        <v>1.3</v>
      </c>
      <c r="H233" s="101">
        <v>1.4</v>
      </c>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row>
    <row r="234" spans="3:34" ht="16" thickBot="1" x14ac:dyDescent="0.4">
      <c r="D234" s="94"/>
      <c r="E234" s="95"/>
      <c r="F234" s="102" t="s">
        <v>63</v>
      </c>
      <c r="G234" s="98">
        <v>1.5</v>
      </c>
      <c r="H234" s="103">
        <v>1.7</v>
      </c>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row>
    <row r="235" spans="3:34" x14ac:dyDescent="0.35">
      <c r="D235" s="26"/>
      <c r="E235" s="26"/>
      <c r="F235" s="26"/>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row>
    <row r="236" spans="3:34" x14ac:dyDescent="0.35">
      <c r="C236" s="17" t="s">
        <v>193</v>
      </c>
      <c r="D236" s="26"/>
      <c r="E236" s="26"/>
      <c r="F236" s="26"/>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row>
    <row r="237" spans="3:34" ht="16" thickBot="1" x14ac:dyDescent="0.4">
      <c r="D237" s="26"/>
      <c r="E237" s="26"/>
      <c r="F237" s="26"/>
      <c r="H237" s="41" t="s">
        <v>1</v>
      </c>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row>
    <row r="238" spans="3:34" x14ac:dyDescent="0.35">
      <c r="D238" s="26"/>
      <c r="E238" s="26"/>
      <c r="F238" s="26"/>
      <c r="G238" s="40" t="s">
        <v>58</v>
      </c>
      <c r="H238" s="42">
        <v>2</v>
      </c>
      <c r="I238" s="26" t="s">
        <v>6</v>
      </c>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row>
    <row r="239" spans="3:34" ht="16" thickBot="1" x14ac:dyDescent="0.4">
      <c r="D239" s="26"/>
      <c r="E239" s="26"/>
      <c r="F239" s="26"/>
      <c r="G239" s="40" t="s">
        <v>73</v>
      </c>
      <c r="H239" s="44">
        <v>1.5</v>
      </c>
      <c r="I239" s="26" t="s">
        <v>41</v>
      </c>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row>
    <row r="240" spans="3:34" x14ac:dyDescent="0.35">
      <c r="D240" s="26"/>
      <c r="E240" s="26"/>
      <c r="F240" s="26"/>
      <c r="G240" s="40"/>
      <c r="H240" s="41" t="s">
        <v>2</v>
      </c>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row>
    <row r="241" spans="3:34" x14ac:dyDescent="0.35">
      <c r="D241" s="26"/>
      <c r="E241" s="26"/>
      <c r="F241" s="26"/>
      <c r="G241" s="46" t="s">
        <v>59</v>
      </c>
      <c r="H241" s="16" t="s">
        <v>74</v>
      </c>
      <c r="I241" s="17"/>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row>
    <row r="242" spans="3:34" x14ac:dyDescent="0.35">
      <c r="D242" s="26"/>
      <c r="E242" s="26"/>
      <c r="F242" s="26"/>
      <c r="G242" s="46"/>
      <c r="H242" s="104">
        <f>H238*H239</f>
        <v>3</v>
      </c>
      <c r="I242" s="17" t="s">
        <v>6</v>
      </c>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row>
    <row r="243" spans="3:34" x14ac:dyDescent="0.35">
      <c r="D243" s="26"/>
      <c r="E243" s="26"/>
      <c r="F243" s="26"/>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row>
    <row r="244" spans="3:34" x14ac:dyDescent="0.35">
      <c r="D244" s="26"/>
      <c r="E244" s="26"/>
      <c r="F244" s="26"/>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row>
    <row r="245" spans="3:34" x14ac:dyDescent="0.35">
      <c r="D245" s="26"/>
      <c r="E245" s="26"/>
      <c r="F245" s="26"/>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row>
    <row r="246" spans="3:34" x14ac:dyDescent="0.35">
      <c r="D246" s="26"/>
      <c r="E246" s="26"/>
      <c r="F246" s="26"/>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row>
    <row r="247" spans="3:34" x14ac:dyDescent="0.35">
      <c r="D247" s="26"/>
      <c r="E247" s="26"/>
      <c r="F247" s="26"/>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row>
    <row r="248" spans="3:34" x14ac:dyDescent="0.35">
      <c r="D248" s="26"/>
      <c r="E248" s="26"/>
      <c r="F248" s="26"/>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row>
    <row r="249" spans="3:34" x14ac:dyDescent="0.35">
      <c r="D249" s="26"/>
      <c r="E249" s="26"/>
      <c r="F249" s="26"/>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row>
    <row r="250" spans="3:34" x14ac:dyDescent="0.35">
      <c r="D250" s="26"/>
      <c r="E250" s="26"/>
      <c r="F250" s="40"/>
      <c r="G250" s="40"/>
      <c r="H250" s="105"/>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row>
    <row r="251" spans="3:34" x14ac:dyDescent="0.35">
      <c r="C251" s="28"/>
      <c r="D251" s="28"/>
      <c r="E251" s="28"/>
      <c r="F251" s="145"/>
      <c r="G251" s="146"/>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row>
    <row r="252" spans="3:34" x14ac:dyDescent="0.35">
      <c r="C252" s="28"/>
      <c r="D252" s="28"/>
      <c r="E252" s="28"/>
      <c r="F252" s="145"/>
      <c r="G252" s="146"/>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row>
    <row r="253" spans="3:34" x14ac:dyDescent="0.35">
      <c r="C253" s="28"/>
      <c r="D253" s="28"/>
      <c r="E253" s="28"/>
      <c r="F253" s="145"/>
      <c r="G253" s="146"/>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row>
    <row r="254" spans="3:34" x14ac:dyDescent="0.35">
      <c r="C254" s="145"/>
      <c r="D254" s="146"/>
      <c r="E254" s="28"/>
      <c r="F254" s="145"/>
      <c r="G254" s="146"/>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row>
    <row r="255" spans="3:34" x14ac:dyDescent="0.35">
      <c r="C255" s="145"/>
      <c r="D255" s="146"/>
      <c r="E255" s="28"/>
      <c r="F255" s="145"/>
      <c r="G255" s="146"/>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row>
    <row r="256" spans="3:34" x14ac:dyDescent="0.35">
      <c r="C256" s="145"/>
      <c r="D256" s="164"/>
      <c r="E256" s="28"/>
      <c r="F256" s="145"/>
      <c r="G256" s="146"/>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row>
    <row r="257" spans="3:34" x14ac:dyDescent="0.35">
      <c r="C257" s="145"/>
      <c r="D257" s="28"/>
      <c r="E257" s="28"/>
      <c r="F257" s="145"/>
      <c r="G257" s="146"/>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row>
    <row r="258" spans="3:34" x14ac:dyDescent="0.35">
      <c r="C258" s="165"/>
      <c r="D258" s="28"/>
      <c r="E258" s="28"/>
      <c r="F258" s="145"/>
      <c r="G258" s="146"/>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row>
    <row r="259" spans="3:34" x14ac:dyDescent="0.35">
      <c r="C259" s="165"/>
      <c r="D259" s="28"/>
      <c r="E259" s="28"/>
      <c r="F259" s="145"/>
      <c r="G259" s="146"/>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row>
    <row r="260" spans="3:34" x14ac:dyDescent="0.35">
      <c r="C260" s="145"/>
      <c r="D260" s="28"/>
      <c r="E260" s="28"/>
      <c r="F260" s="145"/>
      <c r="G260" s="146"/>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row>
    <row r="261" spans="3:34" x14ac:dyDescent="0.35">
      <c r="C261" s="145"/>
      <c r="D261" s="146"/>
      <c r="E261" s="28"/>
      <c r="F261" s="145"/>
      <c r="G261" s="146"/>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row>
    <row r="262" spans="3:34" x14ac:dyDescent="0.35">
      <c r="C262" s="166"/>
      <c r="D262" s="166"/>
      <c r="E262" s="28"/>
      <c r="F262" s="145"/>
      <c r="G262" s="146"/>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row>
    <row r="263" spans="3:34" x14ac:dyDescent="0.35">
      <c r="C263" s="39"/>
      <c r="D263" s="28"/>
      <c r="E263" s="39"/>
      <c r="F263" s="145"/>
      <c r="G263" s="146"/>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row>
    <row r="264" spans="3:34" x14ac:dyDescent="0.35">
      <c r="C264" s="39"/>
      <c r="D264" s="28"/>
      <c r="E264" s="39"/>
      <c r="F264" s="145"/>
      <c r="G264" s="146"/>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row>
    <row r="265" spans="3:34" x14ac:dyDescent="0.35">
      <c r="C265" s="39"/>
      <c r="D265" s="28"/>
      <c r="E265" s="39"/>
      <c r="F265" s="145"/>
      <c r="G265" s="146"/>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row>
    <row r="266" spans="3:34" x14ac:dyDescent="0.35">
      <c r="C266" s="39"/>
      <c r="D266" s="28"/>
      <c r="E266" s="39"/>
      <c r="F266" s="145"/>
      <c r="G266" s="146"/>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row>
    <row r="267" spans="3:34" x14ac:dyDescent="0.35">
      <c r="C267" s="39"/>
      <c r="D267" s="39"/>
      <c r="E267" s="39"/>
      <c r="F267" s="145"/>
      <c r="G267" s="146"/>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row>
    <row r="268" spans="3:34" x14ac:dyDescent="0.35">
      <c r="C268" s="39"/>
      <c r="D268" s="28"/>
      <c r="E268" s="39"/>
      <c r="F268" s="145"/>
      <c r="G268" s="146"/>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row>
    <row r="269" spans="3:34" x14ac:dyDescent="0.35">
      <c r="C269" s="39"/>
      <c r="D269" s="39"/>
      <c r="E269" s="28"/>
      <c r="F269" s="145"/>
      <c r="G269" s="146"/>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row>
    <row r="270" spans="3:34" x14ac:dyDescent="0.35">
      <c r="C270" s="28"/>
      <c r="D270" s="28"/>
      <c r="E270" s="28"/>
      <c r="F270" s="145"/>
      <c r="G270" s="146"/>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row>
    <row r="271" spans="3:34" x14ac:dyDescent="0.35">
      <c r="C271" s="28"/>
      <c r="D271" s="28"/>
      <c r="E271" s="28"/>
      <c r="F271" s="145"/>
      <c r="G271" s="146"/>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row>
    <row r="272" spans="3:34" x14ac:dyDescent="0.35">
      <c r="C272" s="28"/>
      <c r="D272" s="28"/>
      <c r="E272" s="28"/>
      <c r="F272" s="145"/>
      <c r="G272" s="146"/>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row>
    <row r="273" spans="3:34" x14ac:dyDescent="0.35">
      <c r="C273" s="28"/>
      <c r="D273" s="28"/>
      <c r="E273" s="28"/>
      <c r="F273" s="145"/>
      <c r="G273" s="146"/>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row>
    <row r="274" spans="3:34" ht="18" x14ac:dyDescent="0.4">
      <c r="C274" s="132" t="s">
        <v>194</v>
      </c>
      <c r="D274" s="28"/>
      <c r="E274" s="28"/>
      <c r="F274" s="145"/>
      <c r="G274" s="146"/>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row>
    <row r="275" spans="3:34" ht="16" thickBot="1" x14ac:dyDescent="0.4">
      <c r="D275" s="114"/>
      <c r="E275" s="28"/>
      <c r="F275" s="145"/>
      <c r="G275" s="40"/>
      <c r="H275" s="41" t="s">
        <v>1</v>
      </c>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row>
    <row r="276" spans="3:34" x14ac:dyDescent="0.35">
      <c r="D276" s="26"/>
      <c r="E276" s="28"/>
      <c r="F276" s="40"/>
      <c r="G276" s="40" t="s">
        <v>173</v>
      </c>
      <c r="H276" s="157">
        <v>1750</v>
      </c>
      <c r="I276" s="26" t="s">
        <v>3</v>
      </c>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row>
    <row r="277" spans="3:34" x14ac:dyDescent="0.35">
      <c r="C277" s="28"/>
      <c r="D277" s="114"/>
      <c r="E277" s="28"/>
      <c r="F277" s="40"/>
      <c r="G277" s="140" t="s">
        <v>170</v>
      </c>
      <c r="H277" s="150">
        <v>200</v>
      </c>
      <c r="I277" s="114" t="s">
        <v>171</v>
      </c>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row>
    <row r="278" spans="3:34" x14ac:dyDescent="0.35">
      <c r="C278" s="28"/>
      <c r="D278" s="28"/>
      <c r="E278" s="28"/>
      <c r="F278" s="40"/>
      <c r="G278" s="40" t="s">
        <v>174</v>
      </c>
      <c r="H278" s="150">
        <v>12</v>
      </c>
      <c r="I278" s="28" t="s">
        <v>37</v>
      </c>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row>
    <row r="279" spans="3:34" x14ac:dyDescent="0.35">
      <c r="C279" s="28"/>
      <c r="D279" s="28"/>
      <c r="E279" s="46"/>
      <c r="F279" s="40"/>
      <c r="G279" s="40" t="s">
        <v>175</v>
      </c>
      <c r="H279" s="150">
        <v>36</v>
      </c>
      <c r="I279" s="28" t="s">
        <v>37</v>
      </c>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row>
    <row r="280" spans="3:34" ht="16" thickBot="1" x14ac:dyDescent="0.4">
      <c r="C280" s="28"/>
      <c r="D280" s="28"/>
      <c r="E280" s="46"/>
      <c r="F280" s="40"/>
      <c r="G280" s="40" t="s">
        <v>176</v>
      </c>
      <c r="H280" s="158">
        <v>100</v>
      </c>
      <c r="I280" s="28" t="s">
        <v>37</v>
      </c>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row>
    <row r="281" spans="3:34" x14ac:dyDescent="0.35">
      <c r="C281" s="28"/>
      <c r="D281" s="28"/>
      <c r="E281" s="46"/>
      <c r="F281" s="40"/>
      <c r="G281" s="46"/>
      <c r="H281" s="41" t="s">
        <v>98</v>
      </c>
      <c r="I281" s="28"/>
      <c r="J281" s="28"/>
      <c r="K281" s="28"/>
      <c r="L281" s="28"/>
      <c r="M281" s="28"/>
      <c r="N281" s="28"/>
      <c r="O281" s="28"/>
      <c r="P281" s="28"/>
      <c r="Q281" s="145"/>
      <c r="R281" s="145"/>
      <c r="S281" s="146"/>
      <c r="T281" s="28"/>
      <c r="U281" s="28"/>
      <c r="V281" s="28"/>
      <c r="W281" s="28"/>
      <c r="X281" s="28"/>
      <c r="Y281" s="28"/>
      <c r="Z281" s="28"/>
      <c r="AA281" s="28"/>
      <c r="AB281" s="28"/>
      <c r="AC281" s="28"/>
      <c r="AD281" s="28"/>
      <c r="AE281" s="28"/>
      <c r="AF281" s="28"/>
      <c r="AG281" s="28"/>
      <c r="AH281" s="28"/>
    </row>
    <row r="282" spans="3:34" ht="16" thickBot="1" x14ac:dyDescent="0.4">
      <c r="C282" s="28"/>
      <c r="D282" s="28"/>
      <c r="E282" s="47"/>
      <c r="F282" s="40"/>
      <c r="G282" s="167" t="s">
        <v>177</v>
      </c>
      <c r="H282" s="16" t="s">
        <v>178</v>
      </c>
      <c r="I282" s="20"/>
      <c r="J282" s="28"/>
      <c r="K282" s="28"/>
      <c r="L282" s="28"/>
      <c r="M282" s="28"/>
      <c r="N282" s="28"/>
      <c r="O282" s="28"/>
      <c r="P282" s="145"/>
      <c r="Q282" s="145"/>
      <c r="R282" s="146"/>
      <c r="S282" s="28"/>
      <c r="T282" s="28"/>
      <c r="U282" s="28"/>
      <c r="V282" s="28"/>
      <c r="W282" s="28"/>
      <c r="X282" s="28"/>
      <c r="Y282" s="28"/>
      <c r="Z282" s="28"/>
      <c r="AA282" s="28"/>
      <c r="AB282" s="28"/>
      <c r="AC282" s="28"/>
      <c r="AD282" s="28"/>
      <c r="AE282" s="28"/>
      <c r="AF282" s="28"/>
      <c r="AG282" s="28"/>
      <c r="AH282" s="28"/>
    </row>
    <row r="283" spans="3:34" ht="16" thickBot="1" x14ac:dyDescent="0.4">
      <c r="C283" s="28"/>
      <c r="D283" s="28"/>
      <c r="E283" s="28"/>
      <c r="F283" s="40"/>
      <c r="G283" s="46" t="s">
        <v>9</v>
      </c>
      <c r="H283" s="168">
        <f>H277/ (3.1416 * H280/12)</f>
        <v>7.6394194041252872</v>
      </c>
      <c r="I283" s="20" t="s">
        <v>3</v>
      </c>
      <c r="J283" s="28"/>
      <c r="K283" s="28"/>
      <c r="L283" s="28"/>
      <c r="M283" s="28"/>
      <c r="N283" s="28"/>
      <c r="O283" s="28"/>
      <c r="P283" s="145"/>
      <c r="Q283" s="145"/>
      <c r="R283" s="146"/>
      <c r="S283" s="28"/>
      <c r="T283" s="28"/>
      <c r="U283" s="28"/>
      <c r="V283" s="28"/>
      <c r="W283" s="28"/>
      <c r="X283" s="28"/>
      <c r="Y283" s="28"/>
      <c r="Z283" s="28"/>
      <c r="AA283" s="28"/>
      <c r="AB283" s="28"/>
      <c r="AC283" s="28"/>
      <c r="AD283" s="28"/>
      <c r="AE283" s="28"/>
      <c r="AF283" s="28"/>
      <c r="AG283" s="28"/>
      <c r="AH283" s="28"/>
    </row>
    <row r="284" spans="3:34" ht="16" thickBot="1" x14ac:dyDescent="0.4">
      <c r="C284" s="28"/>
      <c r="D284" s="28"/>
      <c r="E284" s="28"/>
      <c r="F284" s="40"/>
      <c r="G284" s="167" t="s">
        <v>179</v>
      </c>
      <c r="H284" s="169" t="s">
        <v>180</v>
      </c>
      <c r="I284" s="20"/>
      <c r="J284" s="28"/>
      <c r="K284" s="28"/>
      <c r="L284" s="28"/>
      <c r="M284" s="28"/>
      <c r="N284" s="28"/>
      <c r="O284" s="28"/>
      <c r="P284" s="145"/>
      <c r="Q284" s="145"/>
      <c r="R284" s="146"/>
      <c r="S284" s="28"/>
      <c r="T284" s="28"/>
      <c r="U284" s="28"/>
      <c r="V284" s="28"/>
      <c r="W284" s="28"/>
      <c r="X284" s="28"/>
      <c r="Y284" s="28"/>
      <c r="Z284" s="28"/>
      <c r="AA284" s="28"/>
      <c r="AB284" s="28"/>
      <c r="AC284" s="28"/>
      <c r="AD284" s="28"/>
      <c r="AE284" s="28"/>
      <c r="AF284" s="28"/>
      <c r="AG284" s="28"/>
      <c r="AH284" s="28"/>
    </row>
    <row r="285" spans="3:34" ht="16" thickBot="1" x14ac:dyDescent="0.4">
      <c r="C285" s="28"/>
      <c r="D285" s="28"/>
      <c r="E285" s="28"/>
      <c r="F285" s="40"/>
      <c r="G285" s="167" t="s">
        <v>9</v>
      </c>
      <c r="H285" s="139">
        <f>( H276 * H278 ) / ( H283 * H279 )</f>
        <v>76.358333333333334</v>
      </c>
      <c r="I285" s="20"/>
      <c r="J285" s="28"/>
      <c r="K285" s="28"/>
      <c r="L285" s="28"/>
      <c r="M285" s="28"/>
      <c r="N285" s="28"/>
      <c r="O285" s="28"/>
      <c r="P285" s="145"/>
      <c r="Q285" s="145"/>
      <c r="R285" s="146"/>
      <c r="S285" s="28"/>
      <c r="T285" s="28"/>
      <c r="U285" s="28"/>
      <c r="V285" s="28"/>
      <c r="W285" s="28"/>
      <c r="X285" s="28"/>
      <c r="Y285" s="28"/>
      <c r="Z285" s="28"/>
      <c r="AA285" s="28"/>
      <c r="AB285" s="28"/>
      <c r="AC285" s="28"/>
      <c r="AD285" s="28"/>
      <c r="AE285" s="28"/>
      <c r="AF285" s="28"/>
      <c r="AG285" s="28"/>
      <c r="AH285" s="28"/>
    </row>
    <row r="286" spans="3:34" ht="16" thickBot="1" x14ac:dyDescent="0.4">
      <c r="C286" s="28"/>
      <c r="D286" s="28"/>
      <c r="E286" s="28"/>
      <c r="F286" s="40"/>
      <c r="G286" s="167" t="s">
        <v>181</v>
      </c>
      <c r="H286" s="16" t="s">
        <v>182</v>
      </c>
      <c r="I286" s="105"/>
      <c r="J286" s="28"/>
      <c r="K286" s="28"/>
      <c r="L286" s="28"/>
      <c r="M286" s="28"/>
      <c r="N286" s="28"/>
      <c r="O286" s="28"/>
      <c r="P286" s="145"/>
      <c r="Q286" s="145"/>
      <c r="R286" s="146"/>
      <c r="S286" s="28"/>
      <c r="T286" s="28"/>
      <c r="U286" s="28"/>
      <c r="V286" s="28"/>
      <c r="W286" s="28"/>
      <c r="X286" s="28"/>
      <c r="Y286" s="28"/>
      <c r="Z286" s="28"/>
      <c r="AA286" s="28"/>
      <c r="AB286" s="28"/>
      <c r="AC286" s="28"/>
      <c r="AD286" s="28"/>
      <c r="AE286" s="28"/>
      <c r="AF286" s="28"/>
      <c r="AG286" s="28"/>
      <c r="AH286" s="28"/>
    </row>
    <row r="287" spans="3:34" ht="16" thickBot="1" x14ac:dyDescent="0.4">
      <c r="D287" s="26"/>
      <c r="E287" s="26"/>
      <c r="F287" s="40"/>
      <c r="G287" s="145" t="s">
        <v>9</v>
      </c>
      <c r="H287" s="168">
        <f>H279 / H278</f>
        <v>3</v>
      </c>
      <c r="I287" s="28"/>
      <c r="J287" s="28"/>
      <c r="K287" s="28"/>
      <c r="L287" s="28"/>
      <c r="M287" s="28"/>
      <c r="N287" s="28"/>
      <c r="O287" s="20"/>
      <c r="P287" s="145"/>
      <c r="Q287" s="145"/>
      <c r="R287" s="146"/>
      <c r="S287" s="28"/>
      <c r="T287" s="28"/>
      <c r="U287" s="28"/>
      <c r="V287" s="28"/>
      <c r="W287" s="28"/>
      <c r="X287" s="28"/>
      <c r="Y287" s="28"/>
      <c r="Z287" s="28"/>
      <c r="AA287" s="28"/>
      <c r="AB287" s="28"/>
      <c r="AC287" s="28"/>
      <c r="AD287" s="28"/>
      <c r="AE287" s="28"/>
      <c r="AF287" s="28"/>
      <c r="AG287" s="28"/>
      <c r="AH287" s="28"/>
    </row>
    <row r="288" spans="3:34" x14ac:dyDescent="0.35">
      <c r="C288" s="28"/>
      <c r="D288" s="28"/>
      <c r="E288" s="28"/>
      <c r="F288" s="26"/>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row>
    <row r="289" spans="3:34" x14ac:dyDescent="0.35">
      <c r="D289" s="26"/>
      <c r="E289" s="26"/>
      <c r="F289" s="40"/>
      <c r="G289" s="40"/>
      <c r="H289" s="105"/>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row>
    <row r="290" spans="3:34" x14ac:dyDescent="0.35">
      <c r="D290" s="26"/>
      <c r="E290" s="26"/>
      <c r="F290" s="40"/>
      <c r="G290" s="40"/>
      <c r="H290" s="105"/>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row>
    <row r="291" spans="3:34" x14ac:dyDescent="0.35">
      <c r="D291" s="26"/>
      <c r="E291" s="26"/>
      <c r="F291" s="26"/>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row>
    <row r="292" spans="3:34" x14ac:dyDescent="0.35">
      <c r="D292" s="26"/>
      <c r="E292" s="26"/>
      <c r="F292" s="26"/>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row>
    <row r="293" spans="3:34" x14ac:dyDescent="0.35">
      <c r="D293" s="26"/>
      <c r="E293" s="26"/>
      <c r="F293" s="26"/>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row>
    <row r="294" spans="3:34" x14ac:dyDescent="0.35">
      <c r="D294" s="26"/>
      <c r="E294" s="26"/>
      <c r="F294" s="40"/>
      <c r="G294" s="40"/>
      <c r="H294" s="105"/>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row>
    <row r="295" spans="3:34" x14ac:dyDescent="0.35">
      <c r="D295" s="26"/>
      <c r="E295" s="26"/>
      <c r="F295" s="26"/>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row>
    <row r="296" spans="3:34" x14ac:dyDescent="0.35">
      <c r="D296" s="26"/>
      <c r="E296" s="26"/>
      <c r="F296" s="26"/>
      <c r="L296" s="28"/>
      <c r="M296" s="28"/>
      <c r="N296" s="28"/>
      <c r="O296" s="28"/>
      <c r="P296" s="28"/>
      <c r="Q296" s="145"/>
      <c r="R296" s="145"/>
      <c r="S296" s="146"/>
      <c r="T296" s="28"/>
      <c r="U296" s="28"/>
      <c r="V296" s="28"/>
      <c r="W296" s="28"/>
      <c r="X296" s="28"/>
      <c r="Y296" s="28"/>
      <c r="Z296" s="28"/>
      <c r="AA296" s="28"/>
      <c r="AB296" s="28"/>
      <c r="AC296" s="28"/>
      <c r="AD296" s="28"/>
      <c r="AE296" s="28"/>
      <c r="AF296" s="28"/>
      <c r="AG296" s="28"/>
      <c r="AH296" s="28"/>
    </row>
    <row r="297" spans="3:34" x14ac:dyDescent="0.35">
      <c r="D297" s="26"/>
      <c r="E297" s="26"/>
      <c r="F297" s="26"/>
      <c r="L297" s="28"/>
      <c r="M297" s="28"/>
      <c r="N297" s="28"/>
      <c r="O297" s="28"/>
      <c r="P297" s="28"/>
      <c r="Q297" s="145"/>
      <c r="R297" s="145"/>
      <c r="S297" s="146"/>
      <c r="T297" s="28"/>
      <c r="U297" s="28"/>
      <c r="V297" s="28"/>
      <c r="W297" s="28"/>
      <c r="X297" s="28"/>
      <c r="Y297" s="28"/>
      <c r="Z297" s="28"/>
      <c r="AA297" s="28"/>
      <c r="AB297" s="28"/>
      <c r="AC297" s="28"/>
      <c r="AD297" s="28"/>
      <c r="AE297" s="28"/>
      <c r="AF297" s="28"/>
      <c r="AG297" s="28"/>
      <c r="AH297" s="28"/>
    </row>
    <row r="298" spans="3:34" x14ac:dyDescent="0.35">
      <c r="D298" s="26"/>
      <c r="E298" s="26"/>
      <c r="F298" s="26"/>
      <c r="L298" s="28"/>
      <c r="M298" s="28"/>
      <c r="N298" s="28"/>
      <c r="O298" s="28"/>
      <c r="P298" s="28"/>
      <c r="Q298" s="145"/>
      <c r="R298" s="145"/>
      <c r="S298" s="146"/>
      <c r="T298" s="28"/>
      <c r="U298" s="28"/>
      <c r="V298" s="28"/>
      <c r="W298" s="28"/>
      <c r="X298" s="28"/>
      <c r="Y298" s="28"/>
      <c r="Z298" s="28"/>
      <c r="AA298" s="28"/>
      <c r="AB298" s="28"/>
      <c r="AC298" s="28"/>
      <c r="AD298" s="28"/>
      <c r="AE298" s="28"/>
      <c r="AF298" s="28"/>
      <c r="AG298" s="28"/>
      <c r="AH298" s="28"/>
    </row>
    <row r="299" spans="3:34" x14ac:dyDescent="0.35">
      <c r="D299" s="26"/>
      <c r="E299" s="26"/>
      <c r="F299" s="26"/>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row>
    <row r="300" spans="3:34" x14ac:dyDescent="0.35">
      <c r="D300" s="26"/>
      <c r="E300" s="26"/>
      <c r="F300" s="26"/>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row>
    <row r="301" spans="3:34" x14ac:dyDescent="0.35">
      <c r="D301" s="26"/>
      <c r="E301" s="26"/>
      <c r="F301" s="26"/>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row>
    <row r="302" spans="3:34" x14ac:dyDescent="0.35">
      <c r="C302" s="28"/>
      <c r="D302" s="28"/>
      <c r="E302" s="28"/>
      <c r="F302" s="145"/>
      <c r="G302" s="146"/>
      <c r="H302" s="28"/>
      <c r="I302" s="28"/>
      <c r="J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row>
    <row r="303" spans="3:34" x14ac:dyDescent="0.35">
      <c r="D303" s="26"/>
      <c r="E303" s="26"/>
      <c r="F303" s="26"/>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row>
    <row r="304" spans="3:34" x14ac:dyDescent="0.35">
      <c r="D304" s="26"/>
      <c r="E304" s="26"/>
      <c r="F304" s="26"/>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row>
    <row r="305" spans="4:34" x14ac:dyDescent="0.35">
      <c r="D305" s="26"/>
      <c r="E305" s="26"/>
      <c r="F305" s="26"/>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row>
    <row r="306" spans="4:34" x14ac:dyDescent="0.35">
      <c r="D306" s="26"/>
      <c r="E306" s="26"/>
      <c r="F306" s="26"/>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row>
    <row r="307" spans="4:34" x14ac:dyDescent="0.35">
      <c r="D307" s="26"/>
      <c r="E307" s="26"/>
      <c r="F307" s="26"/>
      <c r="L307" s="28"/>
      <c r="M307" s="28"/>
      <c r="N307" s="28"/>
      <c r="O307" s="20"/>
      <c r="P307" s="28"/>
      <c r="Q307" s="145"/>
      <c r="R307" s="145"/>
      <c r="S307" s="146"/>
      <c r="T307" s="28"/>
      <c r="U307" s="28"/>
      <c r="V307" s="28"/>
      <c r="W307" s="28"/>
      <c r="X307" s="28"/>
      <c r="Y307" s="28"/>
      <c r="Z307" s="28"/>
      <c r="AA307" s="28"/>
      <c r="AB307" s="28"/>
      <c r="AC307" s="28"/>
      <c r="AD307" s="28"/>
      <c r="AE307" s="28"/>
      <c r="AF307" s="28"/>
      <c r="AG307" s="28"/>
      <c r="AH307" s="28"/>
    </row>
    <row r="308" spans="4:34" x14ac:dyDescent="0.35">
      <c r="D308" s="26"/>
      <c r="E308" s="26"/>
      <c r="F308" s="26"/>
      <c r="L308" s="28"/>
      <c r="M308" s="28"/>
      <c r="N308" s="28"/>
      <c r="O308" s="28"/>
      <c r="P308" s="28"/>
      <c r="Q308" s="145"/>
      <c r="R308" s="145"/>
      <c r="S308" s="146"/>
      <c r="T308" s="28"/>
      <c r="U308" s="28"/>
      <c r="V308" s="28"/>
      <c r="W308" s="28"/>
      <c r="X308" s="28"/>
      <c r="Y308" s="28"/>
      <c r="Z308" s="28"/>
      <c r="AA308" s="28"/>
      <c r="AB308" s="28"/>
      <c r="AC308" s="28"/>
      <c r="AD308" s="28"/>
      <c r="AE308" s="28"/>
      <c r="AF308" s="28"/>
      <c r="AG308" s="28"/>
      <c r="AH308" s="28"/>
    </row>
    <row r="309" spans="4:34" x14ac:dyDescent="0.35">
      <c r="D309" s="26"/>
      <c r="E309" s="26"/>
      <c r="F309" s="26"/>
      <c r="L309" s="28"/>
      <c r="M309" s="28"/>
      <c r="N309" s="28"/>
      <c r="O309" s="28"/>
      <c r="P309" s="28"/>
      <c r="Q309" s="145"/>
      <c r="R309" s="145"/>
      <c r="S309" s="146"/>
      <c r="T309" s="28"/>
      <c r="U309" s="28"/>
      <c r="V309" s="28"/>
      <c r="W309" s="28"/>
      <c r="X309" s="28"/>
      <c r="Y309" s="28"/>
      <c r="Z309" s="28"/>
      <c r="AA309" s="28"/>
      <c r="AB309" s="28"/>
      <c r="AC309" s="28"/>
      <c r="AD309" s="28"/>
      <c r="AE309" s="28"/>
      <c r="AF309" s="28"/>
      <c r="AG309" s="28"/>
      <c r="AH309" s="28"/>
    </row>
    <row r="310" spans="4:34" x14ac:dyDescent="0.35">
      <c r="D310" s="26"/>
      <c r="E310" s="26"/>
      <c r="F310" s="26"/>
      <c r="L310" s="28"/>
      <c r="M310" s="28"/>
      <c r="N310" s="28"/>
      <c r="O310" s="28"/>
      <c r="P310" s="28"/>
      <c r="Q310" s="145"/>
      <c r="R310" s="145"/>
      <c r="S310" s="146"/>
      <c r="T310" s="28"/>
      <c r="U310" s="28"/>
      <c r="V310" s="28"/>
      <c r="W310" s="28"/>
      <c r="X310" s="28"/>
      <c r="Y310" s="28"/>
      <c r="Z310" s="28"/>
      <c r="AA310" s="28"/>
      <c r="AB310" s="28"/>
      <c r="AC310" s="28"/>
      <c r="AD310" s="28"/>
      <c r="AE310" s="28"/>
      <c r="AF310" s="28"/>
      <c r="AG310" s="28"/>
      <c r="AH310" s="28"/>
    </row>
    <row r="311" spans="4:34" x14ac:dyDescent="0.35">
      <c r="D311" s="26"/>
      <c r="E311" s="26"/>
      <c r="F311" s="26"/>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row>
    <row r="312" spans="4:34" x14ac:dyDescent="0.35">
      <c r="D312" s="26"/>
      <c r="E312" s="26"/>
      <c r="F312" s="26"/>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row>
    <row r="313" spans="4:34" x14ac:dyDescent="0.35">
      <c r="D313" s="26"/>
      <c r="E313" s="26"/>
      <c r="F313" s="26"/>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row>
    <row r="314" spans="4:34" x14ac:dyDescent="0.35">
      <c r="D314" s="26"/>
      <c r="E314" s="26"/>
      <c r="F314" s="26"/>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row>
    <row r="315" spans="4:34" x14ac:dyDescent="0.35">
      <c r="D315" s="26"/>
      <c r="E315" s="26"/>
      <c r="F315" s="26"/>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row>
    <row r="316" spans="4:34" x14ac:dyDescent="0.35">
      <c r="D316" s="26"/>
      <c r="E316" s="26"/>
      <c r="F316" s="26"/>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row>
    <row r="317" spans="4:34" x14ac:dyDescent="0.35">
      <c r="D317" s="26"/>
      <c r="E317" s="26"/>
      <c r="F317" s="26"/>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row>
    <row r="318" spans="4:34" x14ac:dyDescent="0.35">
      <c r="D318" s="26"/>
      <c r="E318" s="26"/>
      <c r="F318" s="26"/>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row>
    <row r="319" spans="4:34" x14ac:dyDescent="0.35">
      <c r="D319" s="26"/>
      <c r="E319" s="26"/>
      <c r="F319" s="26"/>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row>
    <row r="320" spans="4:34" x14ac:dyDescent="0.35">
      <c r="D320" s="26"/>
      <c r="E320" s="26"/>
      <c r="F320" s="26"/>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row>
    <row r="321" spans="4:34" x14ac:dyDescent="0.35">
      <c r="D321" s="26"/>
      <c r="E321" s="26"/>
      <c r="F321" s="26"/>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row>
    <row r="322" spans="4:34" x14ac:dyDescent="0.35">
      <c r="D322" s="26"/>
      <c r="E322" s="26"/>
      <c r="F322" s="26"/>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row>
    <row r="323" spans="4:34" x14ac:dyDescent="0.35">
      <c r="D323" s="26"/>
      <c r="E323" s="26"/>
      <c r="F323" s="26"/>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row>
    <row r="324" spans="4:34" x14ac:dyDescent="0.35">
      <c r="D324" s="26"/>
      <c r="E324" s="26"/>
      <c r="F324" s="26"/>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row>
    <row r="325" spans="4:34" x14ac:dyDescent="0.35">
      <c r="D325" s="26"/>
      <c r="E325" s="26"/>
      <c r="F325" s="26"/>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row>
    <row r="326" spans="4:34" x14ac:dyDescent="0.35">
      <c r="D326" s="26"/>
      <c r="E326" s="26"/>
      <c r="F326" s="26"/>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row>
    <row r="327" spans="4:34" x14ac:dyDescent="0.35">
      <c r="D327" s="26"/>
      <c r="E327" s="26"/>
      <c r="F327" s="26"/>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row>
    <row r="328" spans="4:34" x14ac:dyDescent="0.35">
      <c r="D328" s="26"/>
      <c r="E328" s="26"/>
      <c r="F328" s="26"/>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row>
    <row r="329" spans="4:34" x14ac:dyDescent="0.35">
      <c r="D329" s="26"/>
      <c r="E329" s="26"/>
      <c r="F329" s="26"/>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row>
    <row r="330" spans="4:34" x14ac:dyDescent="0.35">
      <c r="D330" s="26"/>
      <c r="E330" s="26"/>
      <c r="F330" s="26"/>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row>
    <row r="331" spans="4:34" x14ac:dyDescent="0.35">
      <c r="D331" s="26"/>
      <c r="E331" s="26"/>
      <c r="F331" s="26"/>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row>
    <row r="332" spans="4:34" x14ac:dyDescent="0.35">
      <c r="D332" s="26"/>
      <c r="E332" s="26"/>
      <c r="F332" s="26"/>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row>
    <row r="333" spans="4:34" x14ac:dyDescent="0.35">
      <c r="D333" s="26"/>
      <c r="E333" s="26"/>
      <c r="F333" s="26"/>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row>
    <row r="334" spans="4:34" x14ac:dyDescent="0.35">
      <c r="D334" s="26"/>
      <c r="E334" s="26"/>
      <c r="F334" s="26"/>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row>
    <row r="335" spans="4:34" x14ac:dyDescent="0.35">
      <c r="D335" s="26"/>
      <c r="E335" s="26"/>
      <c r="F335" s="26"/>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row>
    <row r="336" spans="4:34" x14ac:dyDescent="0.35">
      <c r="D336" s="26"/>
      <c r="E336" s="26"/>
      <c r="F336" s="26"/>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row>
    <row r="337" spans="4:34" x14ac:dyDescent="0.35">
      <c r="D337" s="26"/>
      <c r="E337" s="26"/>
      <c r="F337" s="26"/>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row>
    <row r="338" spans="4:34" x14ac:dyDescent="0.35">
      <c r="D338" s="26"/>
      <c r="E338" s="26"/>
      <c r="F338" s="26"/>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row>
    <row r="339" spans="4:34" x14ac:dyDescent="0.35">
      <c r="D339" s="26"/>
      <c r="E339" s="26"/>
      <c r="F339" s="26"/>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row>
    <row r="340" spans="4:34" x14ac:dyDescent="0.35">
      <c r="D340" s="26"/>
      <c r="E340" s="26"/>
      <c r="F340" s="26"/>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row>
    <row r="341" spans="4:34" x14ac:dyDescent="0.35">
      <c r="D341" s="26"/>
      <c r="E341" s="26"/>
      <c r="F341" s="26"/>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row>
    <row r="342" spans="4:34" x14ac:dyDescent="0.35">
      <c r="D342" s="26"/>
      <c r="E342" s="26"/>
      <c r="F342" s="26"/>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row>
    <row r="343" spans="4:34" x14ac:dyDescent="0.35">
      <c r="D343" s="26"/>
      <c r="E343" s="26"/>
      <c r="F343" s="26"/>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row>
    <row r="344" spans="4:34" x14ac:dyDescent="0.35">
      <c r="D344" s="26"/>
      <c r="E344" s="26"/>
      <c r="F344" s="26"/>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row>
    <row r="345" spans="4:34" x14ac:dyDescent="0.35">
      <c r="D345" s="26"/>
      <c r="E345" s="26"/>
      <c r="F345" s="26"/>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row>
    <row r="346" spans="4:34" x14ac:dyDescent="0.35">
      <c r="D346" s="26"/>
      <c r="E346" s="26"/>
      <c r="F346" s="26"/>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row>
    <row r="347" spans="4:34" x14ac:dyDescent="0.35">
      <c r="D347" s="26"/>
      <c r="E347" s="26"/>
      <c r="F347" s="26"/>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row>
    <row r="348" spans="4:34" x14ac:dyDescent="0.35">
      <c r="D348" s="26"/>
      <c r="E348" s="26"/>
      <c r="F348" s="26"/>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row>
    <row r="349" spans="4:34" x14ac:dyDescent="0.35">
      <c r="D349" s="26"/>
      <c r="E349" s="26"/>
      <c r="F349" s="26"/>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row>
    <row r="350" spans="4:34" x14ac:dyDescent="0.35">
      <c r="D350" s="26"/>
      <c r="E350" s="26"/>
      <c r="F350" s="26"/>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row>
    <row r="351" spans="4:34" x14ac:dyDescent="0.35">
      <c r="D351" s="26"/>
      <c r="E351" s="26"/>
      <c r="F351" s="26"/>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row>
    <row r="352" spans="4:34" x14ac:dyDescent="0.35">
      <c r="D352" s="26"/>
      <c r="E352" s="26"/>
      <c r="F352" s="26"/>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row>
    <row r="353" spans="4:34" x14ac:dyDescent="0.35">
      <c r="D353" s="26"/>
      <c r="E353" s="26"/>
      <c r="F353" s="26"/>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row>
    <row r="354" spans="4:34" x14ac:dyDescent="0.35">
      <c r="D354" s="26"/>
      <c r="E354" s="26"/>
      <c r="F354" s="26"/>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row>
    <row r="355" spans="4:34" x14ac:dyDescent="0.35">
      <c r="D355" s="26"/>
      <c r="E355" s="26"/>
      <c r="F355" s="26"/>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row>
    <row r="356" spans="4:34" x14ac:dyDescent="0.35">
      <c r="D356" s="26"/>
      <c r="E356" s="26"/>
      <c r="F356" s="26"/>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row>
    <row r="357" spans="4:34" x14ac:dyDescent="0.35">
      <c r="D357" s="26"/>
      <c r="E357" s="26"/>
      <c r="F357" s="26"/>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row>
    <row r="358" spans="4:34" x14ac:dyDescent="0.35">
      <c r="D358" s="26"/>
      <c r="E358" s="26"/>
      <c r="F358" s="26"/>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row>
    <row r="359" spans="4:34" x14ac:dyDescent="0.35">
      <c r="D359" s="26"/>
      <c r="E359" s="26"/>
      <c r="F359" s="26"/>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row>
    <row r="360" spans="4:34" x14ac:dyDescent="0.35">
      <c r="D360" s="26"/>
      <c r="E360" s="26"/>
      <c r="F360" s="26"/>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row>
    <row r="361" spans="4:34" x14ac:dyDescent="0.35">
      <c r="D361" s="26"/>
      <c r="E361" s="26"/>
      <c r="F361" s="26"/>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row>
    <row r="362" spans="4:34" x14ac:dyDescent="0.35">
      <c r="D362" s="26"/>
      <c r="E362" s="26"/>
      <c r="F362" s="26"/>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row>
    <row r="363" spans="4:34" x14ac:dyDescent="0.35">
      <c r="D363" s="26"/>
      <c r="E363" s="26"/>
      <c r="F363" s="26"/>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row>
    <row r="364" spans="4:34" x14ac:dyDescent="0.35">
      <c r="D364" s="26"/>
      <c r="E364" s="26"/>
      <c r="F364" s="26"/>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row>
    <row r="365" spans="4:34" x14ac:dyDescent="0.35">
      <c r="D365" s="26"/>
      <c r="E365" s="26"/>
      <c r="F365" s="26"/>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row>
    <row r="366" spans="4:34" x14ac:dyDescent="0.35">
      <c r="D366" s="26"/>
      <c r="E366" s="26"/>
      <c r="F366" s="26"/>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row>
    <row r="367" spans="4:34" x14ac:dyDescent="0.35">
      <c r="D367" s="26"/>
      <c r="E367" s="26"/>
      <c r="F367" s="26"/>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row>
    <row r="368" spans="4:34" x14ac:dyDescent="0.35">
      <c r="D368" s="26"/>
      <c r="E368" s="26"/>
      <c r="F368" s="26"/>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row>
    <row r="369" spans="4:34" x14ac:dyDescent="0.35">
      <c r="D369" s="26"/>
      <c r="E369" s="26"/>
      <c r="F369" s="26"/>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row>
    <row r="370" spans="4:34" x14ac:dyDescent="0.35">
      <c r="D370" s="26"/>
      <c r="E370" s="26"/>
      <c r="F370" s="26"/>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row>
    <row r="371" spans="4:34" x14ac:dyDescent="0.35">
      <c r="D371" s="26"/>
      <c r="E371" s="26"/>
      <c r="F371" s="26"/>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row>
    <row r="372" spans="4:34" x14ac:dyDescent="0.35">
      <c r="D372" s="26"/>
      <c r="E372" s="26"/>
      <c r="F372" s="26"/>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row>
    <row r="373" spans="4:34" x14ac:dyDescent="0.35">
      <c r="D373" s="26"/>
      <c r="E373" s="26"/>
      <c r="F373" s="26"/>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row>
    <row r="374" spans="4:34" x14ac:dyDescent="0.35">
      <c r="D374" s="26"/>
      <c r="E374" s="26"/>
      <c r="F374" s="26"/>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row>
    <row r="375" spans="4:34" x14ac:dyDescent="0.35">
      <c r="D375" s="26"/>
      <c r="E375" s="26"/>
      <c r="F375" s="26"/>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row>
    <row r="376" spans="4:34" x14ac:dyDescent="0.35">
      <c r="D376" s="26"/>
      <c r="E376" s="26"/>
      <c r="F376" s="26"/>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row>
    <row r="377" spans="4:34" x14ac:dyDescent="0.35">
      <c r="D377" s="26"/>
      <c r="E377" s="26"/>
      <c r="F377" s="26"/>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row>
    <row r="378" spans="4:34" x14ac:dyDescent="0.35">
      <c r="D378" s="26"/>
      <c r="E378" s="26"/>
      <c r="F378" s="26"/>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row>
    <row r="379" spans="4:34" x14ac:dyDescent="0.35">
      <c r="D379" s="26"/>
      <c r="E379" s="26"/>
      <c r="F379" s="26"/>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row>
    <row r="380" spans="4:34" x14ac:dyDescent="0.35">
      <c r="D380" s="26"/>
      <c r="E380" s="26"/>
      <c r="F380" s="26"/>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row>
    <row r="381" spans="4:34" x14ac:dyDescent="0.35">
      <c r="D381" s="26"/>
      <c r="E381" s="26"/>
      <c r="F381" s="26"/>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row>
    <row r="382" spans="4:34" x14ac:dyDescent="0.35">
      <c r="D382" s="26"/>
      <c r="E382" s="26"/>
      <c r="F382" s="26"/>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row>
    <row r="383" spans="4:34" x14ac:dyDescent="0.35">
      <c r="D383" s="26"/>
      <c r="E383" s="26"/>
      <c r="F383" s="26"/>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row>
    <row r="384" spans="4:34" x14ac:dyDescent="0.35">
      <c r="D384" s="26"/>
      <c r="E384" s="26"/>
      <c r="F384" s="26"/>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row>
    <row r="385" spans="4:34" x14ac:dyDescent="0.35">
      <c r="D385" s="26"/>
      <c r="E385" s="26"/>
      <c r="F385" s="26"/>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row>
    <row r="386" spans="4:34" x14ac:dyDescent="0.35">
      <c r="D386" s="26"/>
      <c r="E386" s="26"/>
      <c r="F386" s="26"/>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row>
    <row r="387" spans="4:34" x14ac:dyDescent="0.35">
      <c r="D387" s="26"/>
      <c r="E387" s="26"/>
      <c r="F387" s="26"/>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row>
    <row r="388" spans="4:34" x14ac:dyDescent="0.35">
      <c r="D388" s="26"/>
      <c r="E388" s="26"/>
      <c r="F388" s="26"/>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row>
    <row r="389" spans="4:34" x14ac:dyDescent="0.35">
      <c r="D389" s="26"/>
      <c r="E389" s="26"/>
      <c r="F389" s="26"/>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row>
    <row r="390" spans="4:34" x14ac:dyDescent="0.35">
      <c r="D390" s="26"/>
      <c r="E390" s="26"/>
      <c r="F390" s="26"/>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row>
    <row r="391" spans="4:34" x14ac:dyDescent="0.35">
      <c r="D391" s="26"/>
      <c r="E391" s="26"/>
      <c r="F391" s="26"/>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row>
    <row r="392" spans="4:34" x14ac:dyDescent="0.35">
      <c r="D392" s="26"/>
      <c r="E392" s="26"/>
      <c r="F392" s="26"/>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row>
    <row r="393" spans="4:34" x14ac:dyDescent="0.35">
      <c r="D393" s="26"/>
      <c r="E393" s="26"/>
      <c r="F393" s="26"/>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row>
    <row r="394" spans="4:34" x14ac:dyDescent="0.35">
      <c r="D394" s="26"/>
      <c r="E394" s="26"/>
      <c r="F394" s="26"/>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row>
    <row r="395" spans="4:34" x14ac:dyDescent="0.35">
      <c r="D395" s="26"/>
      <c r="E395" s="26"/>
      <c r="F395" s="26"/>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row>
    <row r="396" spans="4:34" x14ac:dyDescent="0.35">
      <c r="D396" s="26"/>
      <c r="E396" s="26"/>
      <c r="F396" s="26"/>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row>
    <row r="397" spans="4:34" x14ac:dyDescent="0.35">
      <c r="D397" s="26"/>
      <c r="E397" s="26"/>
      <c r="F397" s="26"/>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row>
    <row r="398" spans="4:34" x14ac:dyDescent="0.35">
      <c r="D398" s="26"/>
      <c r="E398" s="26"/>
      <c r="F398" s="26"/>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row>
    <row r="399" spans="4:34" x14ac:dyDescent="0.35">
      <c r="D399" s="26"/>
      <c r="E399" s="26"/>
      <c r="F399" s="26"/>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row>
    <row r="400" spans="4:34" x14ac:dyDescent="0.35">
      <c r="D400" s="26"/>
      <c r="E400" s="26"/>
      <c r="F400" s="26"/>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row>
    <row r="401" spans="4:34" x14ac:dyDescent="0.35">
      <c r="D401" s="26"/>
      <c r="E401" s="26"/>
      <c r="F401" s="26"/>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row>
    <row r="402" spans="4:34" x14ac:dyDescent="0.35">
      <c r="D402" s="26"/>
      <c r="E402" s="26"/>
      <c r="F402" s="26"/>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row>
    <row r="403" spans="4:34" x14ac:dyDescent="0.35">
      <c r="D403" s="26"/>
      <c r="E403" s="26"/>
      <c r="F403" s="26"/>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row>
    <row r="404" spans="4:34" x14ac:dyDescent="0.35">
      <c r="D404" s="26"/>
      <c r="E404" s="26"/>
      <c r="F404" s="26"/>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row>
    <row r="405" spans="4:34" x14ac:dyDescent="0.35">
      <c r="D405" s="26"/>
      <c r="E405" s="26"/>
      <c r="F405" s="26"/>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row>
    <row r="406" spans="4:34" x14ac:dyDescent="0.35">
      <c r="D406" s="26"/>
      <c r="E406" s="26"/>
      <c r="F406" s="26"/>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row>
    <row r="407" spans="4:34" x14ac:dyDescent="0.35">
      <c r="D407" s="26"/>
      <c r="E407" s="26"/>
      <c r="F407" s="26"/>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row>
    <row r="408" spans="4:34" x14ac:dyDescent="0.35">
      <c r="D408" s="26"/>
      <c r="E408" s="26"/>
      <c r="F408" s="26"/>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row>
    <row r="409" spans="4:34" x14ac:dyDescent="0.35">
      <c r="D409" s="26"/>
      <c r="E409" s="26"/>
      <c r="F409" s="26"/>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row>
    <row r="410" spans="4:34" x14ac:dyDescent="0.35">
      <c r="D410" s="26"/>
      <c r="E410" s="26"/>
      <c r="F410" s="26"/>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row>
    <row r="411" spans="4:34" x14ac:dyDescent="0.35">
      <c r="D411" s="26"/>
      <c r="E411" s="26"/>
      <c r="F411" s="26"/>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row>
    <row r="412" spans="4:34" x14ac:dyDescent="0.35">
      <c r="D412" s="26"/>
      <c r="E412" s="26"/>
      <c r="F412" s="26"/>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row>
    <row r="413" spans="4:34" x14ac:dyDescent="0.35">
      <c r="D413" s="26"/>
      <c r="E413" s="26"/>
      <c r="F413" s="26"/>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row>
    <row r="414" spans="4:34" x14ac:dyDescent="0.35">
      <c r="D414" s="26"/>
      <c r="E414" s="26"/>
      <c r="F414" s="26"/>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row>
    <row r="415" spans="4:34" x14ac:dyDescent="0.35">
      <c r="D415" s="26"/>
      <c r="E415" s="26"/>
      <c r="F415" s="26"/>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row>
    <row r="416" spans="4:34" x14ac:dyDescent="0.35">
      <c r="D416" s="26"/>
      <c r="E416" s="26"/>
      <c r="F416" s="26"/>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row>
    <row r="417" spans="4:34" x14ac:dyDescent="0.35">
      <c r="D417" s="26"/>
      <c r="E417" s="26"/>
      <c r="F417" s="26"/>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row>
    <row r="418" spans="4:34" x14ac:dyDescent="0.35">
      <c r="D418" s="26"/>
      <c r="E418" s="26"/>
      <c r="F418" s="26"/>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row>
    <row r="419" spans="4:34" x14ac:dyDescent="0.35">
      <c r="D419" s="26"/>
      <c r="E419" s="26"/>
      <c r="F419" s="26"/>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row>
    <row r="420" spans="4:34" x14ac:dyDescent="0.35">
      <c r="D420" s="26"/>
      <c r="E420" s="26"/>
      <c r="F420" s="26"/>
      <c r="N420" s="28"/>
      <c r="O420" s="28"/>
      <c r="P420" s="28"/>
      <c r="Q420" s="28"/>
      <c r="R420" s="28"/>
      <c r="S420" s="28"/>
      <c r="T420" s="28"/>
      <c r="U420" s="28"/>
      <c r="V420" s="28"/>
      <c r="W420" s="28"/>
      <c r="X420" s="28"/>
      <c r="Y420" s="28"/>
      <c r="Z420" s="28"/>
      <c r="AA420" s="28"/>
      <c r="AB420" s="28"/>
      <c r="AC420" s="28"/>
      <c r="AD420" s="28"/>
      <c r="AE420" s="28"/>
      <c r="AF420" s="28"/>
      <c r="AG420" s="28"/>
      <c r="AH420" s="28"/>
    </row>
    <row r="421" spans="4:34" x14ac:dyDescent="0.35">
      <c r="D421" s="26"/>
      <c r="E421" s="26"/>
      <c r="F421" s="26"/>
      <c r="N421" s="28"/>
      <c r="O421" s="28"/>
      <c r="P421" s="28"/>
      <c r="Q421" s="28"/>
      <c r="R421" s="28"/>
      <c r="S421" s="28"/>
      <c r="T421" s="28"/>
      <c r="U421" s="28"/>
      <c r="V421" s="28"/>
      <c r="W421" s="28"/>
      <c r="X421" s="28"/>
      <c r="Y421" s="28"/>
      <c r="Z421" s="28"/>
      <c r="AA421" s="28"/>
      <c r="AB421" s="28"/>
      <c r="AC421" s="28"/>
      <c r="AD421" s="28"/>
      <c r="AE421" s="28"/>
      <c r="AF421" s="28"/>
      <c r="AG421" s="28"/>
      <c r="AH421" s="28"/>
    </row>
    <row r="422" spans="4:34" x14ac:dyDescent="0.35">
      <c r="D422" s="26"/>
      <c r="E422" s="26"/>
      <c r="F422" s="26"/>
      <c r="N422" s="28"/>
      <c r="O422" s="28"/>
      <c r="P422" s="28"/>
      <c r="Q422" s="28"/>
      <c r="R422" s="28"/>
      <c r="S422" s="28"/>
      <c r="T422" s="28"/>
      <c r="U422" s="28"/>
      <c r="V422" s="28"/>
      <c r="W422" s="28"/>
      <c r="X422" s="28"/>
      <c r="Y422" s="28"/>
      <c r="Z422" s="28"/>
      <c r="AA422" s="28"/>
      <c r="AB422" s="28"/>
      <c r="AC422" s="28"/>
      <c r="AD422" s="28"/>
      <c r="AE422" s="28"/>
      <c r="AF422" s="28"/>
      <c r="AG422" s="28"/>
      <c r="AH422" s="28"/>
    </row>
    <row r="423" spans="4:34" x14ac:dyDescent="0.35">
      <c r="D423" s="26"/>
      <c r="E423" s="26"/>
      <c r="F423" s="26"/>
      <c r="N423" s="28"/>
      <c r="O423" s="28"/>
      <c r="P423" s="28"/>
      <c r="Q423" s="28"/>
      <c r="R423" s="28"/>
      <c r="S423" s="28"/>
      <c r="T423" s="28"/>
      <c r="U423" s="28"/>
      <c r="V423" s="28"/>
      <c r="W423" s="28"/>
      <c r="X423" s="28"/>
      <c r="Y423" s="28"/>
      <c r="Z423" s="28"/>
      <c r="AA423" s="28"/>
      <c r="AB423" s="28"/>
      <c r="AC423" s="28"/>
      <c r="AD423" s="28"/>
      <c r="AE423" s="28"/>
      <c r="AF423" s="28"/>
      <c r="AG423" s="28"/>
      <c r="AH423" s="28"/>
    </row>
    <row r="424" spans="4:34" x14ac:dyDescent="0.35">
      <c r="D424" s="26"/>
      <c r="E424" s="26"/>
      <c r="F424" s="26"/>
      <c r="N424" s="28"/>
      <c r="O424" s="28"/>
      <c r="P424" s="28"/>
      <c r="Q424" s="28"/>
      <c r="R424" s="28"/>
      <c r="S424" s="28"/>
      <c r="T424" s="28"/>
      <c r="U424" s="28"/>
      <c r="V424" s="28"/>
      <c r="W424" s="28"/>
      <c r="X424" s="28"/>
      <c r="Y424" s="28"/>
      <c r="Z424" s="28"/>
      <c r="AA424" s="28"/>
      <c r="AB424" s="28"/>
      <c r="AC424" s="28"/>
      <c r="AD424" s="28"/>
      <c r="AE424" s="28"/>
      <c r="AF424" s="28"/>
      <c r="AG424" s="28"/>
      <c r="AH424" s="28"/>
    </row>
    <row r="425" spans="4:34" x14ac:dyDescent="0.35">
      <c r="D425" s="26"/>
      <c r="E425" s="26"/>
      <c r="F425" s="26"/>
      <c r="N425" s="28"/>
      <c r="O425" s="28"/>
      <c r="P425" s="28"/>
      <c r="Q425" s="28"/>
      <c r="R425" s="28"/>
      <c r="S425" s="28"/>
      <c r="T425" s="28"/>
      <c r="U425" s="28"/>
      <c r="V425" s="28"/>
      <c r="W425" s="28"/>
      <c r="X425" s="28"/>
      <c r="Y425" s="28"/>
      <c r="Z425" s="28"/>
      <c r="AA425" s="28"/>
      <c r="AB425" s="28"/>
      <c r="AC425" s="28"/>
      <c r="AD425" s="28"/>
      <c r="AE425" s="28"/>
      <c r="AF425" s="28"/>
      <c r="AG425" s="28"/>
      <c r="AH425" s="28"/>
    </row>
    <row r="426" spans="4:34" x14ac:dyDescent="0.35">
      <c r="D426" s="26"/>
      <c r="E426" s="26"/>
      <c r="F426" s="26"/>
      <c r="N426" s="28"/>
      <c r="O426" s="28"/>
      <c r="P426" s="28"/>
      <c r="Q426" s="28"/>
      <c r="R426" s="28"/>
      <c r="S426" s="28"/>
      <c r="T426" s="28"/>
      <c r="U426" s="28"/>
      <c r="V426" s="28"/>
      <c r="W426" s="28"/>
      <c r="X426" s="28"/>
      <c r="Y426" s="28"/>
      <c r="Z426" s="28"/>
      <c r="AA426" s="28"/>
      <c r="AB426" s="28"/>
      <c r="AC426" s="28"/>
      <c r="AD426" s="28"/>
      <c r="AE426" s="28"/>
      <c r="AF426" s="28"/>
      <c r="AG426" s="28"/>
      <c r="AH426" s="28"/>
    </row>
    <row r="427" spans="4:34" x14ac:dyDescent="0.35">
      <c r="D427" s="26"/>
      <c r="E427" s="26"/>
      <c r="F427" s="26"/>
      <c r="N427" s="28"/>
      <c r="O427" s="28"/>
      <c r="P427" s="28"/>
      <c r="Q427" s="28"/>
      <c r="R427" s="28"/>
      <c r="S427" s="28"/>
      <c r="T427" s="28"/>
      <c r="U427" s="28"/>
      <c r="V427" s="28"/>
      <c r="W427" s="28"/>
      <c r="X427" s="28"/>
      <c r="Y427" s="28"/>
      <c r="Z427" s="28"/>
      <c r="AA427" s="28"/>
      <c r="AB427" s="28"/>
      <c r="AC427" s="28"/>
      <c r="AD427" s="28"/>
      <c r="AE427" s="28"/>
      <c r="AF427" s="28"/>
      <c r="AG427" s="28"/>
      <c r="AH427" s="28"/>
    </row>
    <row r="428" spans="4:34" x14ac:dyDescent="0.35">
      <c r="D428" s="26"/>
      <c r="E428" s="26"/>
      <c r="F428" s="26"/>
      <c r="N428" s="28"/>
      <c r="O428" s="28"/>
      <c r="P428" s="28"/>
      <c r="Q428" s="28"/>
      <c r="R428" s="28"/>
      <c r="S428" s="28"/>
      <c r="T428" s="28"/>
      <c r="U428" s="28"/>
      <c r="V428" s="28"/>
      <c r="W428" s="28"/>
      <c r="X428" s="28"/>
      <c r="Y428" s="28"/>
      <c r="Z428" s="28"/>
      <c r="AA428" s="28"/>
      <c r="AB428" s="28"/>
      <c r="AC428" s="28"/>
      <c r="AD428" s="28"/>
      <c r="AE428" s="28"/>
      <c r="AF428" s="28"/>
      <c r="AG428" s="28"/>
      <c r="AH428" s="28"/>
    </row>
    <row r="429" spans="4:34" x14ac:dyDescent="0.35">
      <c r="D429" s="26"/>
      <c r="E429" s="26"/>
      <c r="F429" s="26"/>
      <c r="N429" s="28"/>
      <c r="O429" s="28"/>
      <c r="P429" s="28"/>
      <c r="Q429" s="28"/>
      <c r="R429" s="28"/>
      <c r="S429" s="28"/>
      <c r="T429" s="28"/>
      <c r="U429" s="28"/>
      <c r="V429" s="28"/>
      <c r="W429" s="28"/>
      <c r="X429" s="28"/>
      <c r="Y429" s="28"/>
      <c r="Z429" s="28"/>
      <c r="AA429" s="28"/>
      <c r="AB429" s="28"/>
      <c r="AC429" s="28"/>
      <c r="AD429" s="28"/>
      <c r="AE429" s="28"/>
      <c r="AF429" s="28"/>
      <c r="AG429" s="28"/>
      <c r="AH429" s="28"/>
    </row>
    <row r="430" spans="4:34" x14ac:dyDescent="0.35">
      <c r="D430" s="26"/>
      <c r="E430" s="26"/>
      <c r="F430" s="26"/>
      <c r="N430" s="28"/>
      <c r="O430" s="28"/>
      <c r="P430" s="28"/>
      <c r="Q430" s="28"/>
      <c r="R430" s="28"/>
      <c r="S430" s="28"/>
      <c r="T430" s="28"/>
      <c r="U430" s="28"/>
      <c r="V430" s="28"/>
      <c r="W430" s="28"/>
      <c r="X430" s="28"/>
      <c r="Y430" s="28"/>
      <c r="Z430" s="28"/>
      <c r="AA430" s="28"/>
      <c r="AB430" s="28"/>
      <c r="AC430" s="28"/>
      <c r="AD430" s="28"/>
      <c r="AE430" s="28"/>
      <c r="AF430" s="28"/>
      <c r="AG430" s="28"/>
      <c r="AH430" s="28"/>
    </row>
    <row r="431" spans="4:34" x14ac:dyDescent="0.35">
      <c r="D431" s="26"/>
      <c r="E431" s="26"/>
      <c r="F431" s="26"/>
      <c r="N431" s="28"/>
      <c r="O431" s="28"/>
      <c r="P431" s="28"/>
      <c r="Q431" s="28"/>
      <c r="R431" s="28"/>
      <c r="S431" s="28"/>
      <c r="T431" s="28"/>
      <c r="U431" s="28"/>
      <c r="V431" s="28"/>
      <c r="W431" s="28"/>
      <c r="X431" s="28"/>
      <c r="Y431" s="28"/>
      <c r="Z431" s="28"/>
      <c r="AA431" s="28"/>
      <c r="AB431" s="28"/>
      <c r="AC431" s="28"/>
      <c r="AD431" s="28"/>
      <c r="AE431" s="28"/>
      <c r="AF431" s="28"/>
      <c r="AG431" s="28"/>
      <c r="AH431" s="28"/>
    </row>
    <row r="432" spans="4:34" x14ac:dyDescent="0.35">
      <c r="D432" s="26"/>
      <c r="E432" s="26"/>
      <c r="F432" s="26"/>
      <c r="N432" s="28"/>
      <c r="O432" s="28"/>
      <c r="P432" s="28"/>
      <c r="Q432" s="28"/>
      <c r="R432" s="28"/>
      <c r="S432" s="28"/>
      <c r="T432" s="28"/>
      <c r="U432" s="28"/>
      <c r="V432" s="28"/>
      <c r="W432" s="28"/>
      <c r="X432" s="28"/>
      <c r="Y432" s="28"/>
      <c r="Z432" s="28"/>
      <c r="AA432" s="28"/>
      <c r="AB432" s="28"/>
      <c r="AC432" s="28"/>
      <c r="AD432" s="28"/>
      <c r="AE432" s="28"/>
      <c r="AF432" s="28"/>
      <c r="AG432" s="28"/>
      <c r="AH432" s="28"/>
    </row>
    <row r="433" spans="4:34" x14ac:dyDescent="0.35">
      <c r="D433" s="26"/>
      <c r="E433" s="26"/>
      <c r="F433" s="26"/>
      <c r="N433" s="28"/>
      <c r="O433" s="28"/>
      <c r="P433" s="28"/>
      <c r="Q433" s="28"/>
      <c r="R433" s="28"/>
      <c r="S433" s="28"/>
      <c r="T433" s="28"/>
      <c r="U433" s="28"/>
      <c r="V433" s="28"/>
      <c r="W433" s="28"/>
      <c r="X433" s="28"/>
      <c r="Y433" s="28"/>
      <c r="Z433" s="28"/>
      <c r="AA433" s="28"/>
      <c r="AB433" s="28"/>
      <c r="AC433" s="28"/>
      <c r="AD433" s="28"/>
      <c r="AE433" s="28"/>
      <c r="AF433" s="28"/>
      <c r="AG433" s="28"/>
      <c r="AH433" s="28"/>
    </row>
    <row r="434" spans="4:34" x14ac:dyDescent="0.35">
      <c r="D434" s="26"/>
      <c r="E434" s="26"/>
      <c r="F434" s="26"/>
      <c r="N434" s="28"/>
      <c r="O434" s="28"/>
      <c r="P434" s="28"/>
      <c r="Q434" s="28"/>
      <c r="R434" s="28"/>
      <c r="S434" s="28"/>
      <c r="T434" s="28"/>
      <c r="U434" s="28"/>
      <c r="V434" s="28"/>
      <c r="W434" s="28"/>
      <c r="X434" s="28"/>
      <c r="Y434" s="28"/>
      <c r="Z434" s="28"/>
      <c r="AA434" s="28"/>
      <c r="AB434" s="28"/>
      <c r="AC434" s="28"/>
      <c r="AD434" s="28"/>
      <c r="AE434" s="28"/>
      <c r="AF434" s="28"/>
      <c r="AG434" s="28"/>
      <c r="AH434" s="28"/>
    </row>
    <row r="435" spans="4:34" x14ac:dyDescent="0.35">
      <c r="D435" s="26"/>
      <c r="E435" s="26"/>
      <c r="F435" s="26"/>
      <c r="N435" s="28"/>
      <c r="O435" s="28"/>
      <c r="P435" s="28"/>
      <c r="Q435" s="28"/>
      <c r="R435" s="28"/>
      <c r="S435" s="28"/>
      <c r="T435" s="28"/>
      <c r="U435" s="28"/>
      <c r="V435" s="28"/>
      <c r="W435" s="28"/>
      <c r="X435" s="28"/>
      <c r="Y435" s="28"/>
      <c r="Z435" s="28"/>
      <c r="AA435" s="28"/>
      <c r="AB435" s="28"/>
      <c r="AC435" s="28"/>
      <c r="AD435" s="28"/>
      <c r="AE435" s="28"/>
      <c r="AF435" s="28"/>
      <c r="AG435" s="28"/>
      <c r="AH435" s="28"/>
    </row>
    <row r="436" spans="4:34" x14ac:dyDescent="0.35">
      <c r="D436" s="26"/>
      <c r="E436" s="26"/>
      <c r="F436" s="26"/>
      <c r="N436" s="28"/>
      <c r="O436" s="28"/>
      <c r="P436" s="28"/>
      <c r="Q436" s="28"/>
      <c r="R436" s="28"/>
      <c r="S436" s="28"/>
      <c r="T436" s="28"/>
      <c r="U436" s="28"/>
      <c r="V436" s="28"/>
      <c r="W436" s="28"/>
      <c r="X436" s="28"/>
      <c r="Y436" s="28"/>
      <c r="Z436" s="28"/>
      <c r="AA436" s="28"/>
      <c r="AB436" s="28"/>
      <c r="AC436" s="28"/>
      <c r="AD436" s="28"/>
      <c r="AE436" s="28"/>
      <c r="AF436" s="28"/>
      <c r="AG436" s="28"/>
      <c r="AH436" s="28"/>
    </row>
    <row r="437" spans="4:34" x14ac:dyDescent="0.35">
      <c r="D437" s="26"/>
      <c r="E437" s="26"/>
      <c r="F437" s="26"/>
      <c r="N437" s="28"/>
      <c r="O437" s="28"/>
      <c r="P437" s="28"/>
      <c r="Q437" s="28"/>
      <c r="R437" s="28"/>
      <c r="S437" s="28"/>
      <c r="T437" s="28"/>
      <c r="U437" s="28"/>
      <c r="V437" s="28"/>
      <c r="W437" s="28"/>
      <c r="X437" s="28"/>
      <c r="Y437" s="28"/>
      <c r="Z437" s="28"/>
      <c r="AA437" s="28"/>
      <c r="AB437" s="28"/>
      <c r="AC437" s="28"/>
      <c r="AD437" s="28"/>
      <c r="AE437" s="28"/>
      <c r="AF437" s="28"/>
      <c r="AG437" s="28"/>
      <c r="AH437" s="28"/>
    </row>
    <row r="438" spans="4:34" x14ac:dyDescent="0.35">
      <c r="D438" s="26"/>
      <c r="E438" s="26"/>
      <c r="F438" s="26"/>
      <c r="N438" s="28"/>
      <c r="O438" s="28"/>
      <c r="P438" s="28"/>
      <c r="Q438" s="28"/>
      <c r="R438" s="28"/>
      <c r="S438" s="28"/>
      <c r="T438" s="28"/>
      <c r="U438" s="28"/>
      <c r="V438" s="28"/>
      <c r="W438" s="28"/>
      <c r="X438" s="28"/>
      <c r="Y438" s="28"/>
      <c r="Z438" s="28"/>
      <c r="AA438" s="28"/>
      <c r="AB438" s="28"/>
      <c r="AC438" s="28"/>
      <c r="AD438" s="28"/>
      <c r="AE438" s="28"/>
      <c r="AF438" s="28"/>
      <c r="AG438" s="28"/>
      <c r="AH438" s="28"/>
    </row>
    <row r="439" spans="4:34" x14ac:dyDescent="0.35">
      <c r="D439" s="26"/>
      <c r="E439" s="26"/>
      <c r="F439" s="26"/>
      <c r="N439" s="28"/>
      <c r="O439" s="28"/>
      <c r="P439" s="28"/>
      <c r="Q439" s="28"/>
      <c r="R439" s="28"/>
      <c r="S439" s="28"/>
      <c r="T439" s="28"/>
      <c r="U439" s="28"/>
      <c r="V439" s="28"/>
      <c r="W439" s="28"/>
      <c r="X439" s="28"/>
      <c r="Y439" s="28"/>
      <c r="Z439" s="28"/>
      <c r="AA439" s="28"/>
      <c r="AB439" s="28"/>
      <c r="AC439" s="28"/>
      <c r="AD439" s="28"/>
      <c r="AE439" s="28"/>
      <c r="AF439" s="28"/>
      <c r="AG439" s="28"/>
      <c r="AH439" s="28"/>
    </row>
    <row r="440" spans="4:34" x14ac:dyDescent="0.35">
      <c r="D440" s="26"/>
      <c r="E440" s="26"/>
      <c r="F440" s="26"/>
      <c r="N440" s="28"/>
      <c r="O440" s="28"/>
      <c r="P440" s="28"/>
      <c r="Q440" s="28"/>
      <c r="R440" s="28"/>
      <c r="S440" s="28"/>
      <c r="T440" s="28"/>
      <c r="U440" s="28"/>
      <c r="V440" s="28"/>
      <c r="W440" s="28"/>
      <c r="X440" s="28"/>
      <c r="Y440" s="28"/>
      <c r="Z440" s="28"/>
      <c r="AA440" s="28"/>
      <c r="AB440" s="28"/>
      <c r="AC440" s="28"/>
      <c r="AD440" s="28"/>
      <c r="AE440" s="28"/>
      <c r="AF440" s="28"/>
      <c r="AG440" s="28"/>
      <c r="AH440" s="28"/>
    </row>
    <row r="441" spans="4:34" x14ac:dyDescent="0.35">
      <c r="D441" s="26"/>
      <c r="E441" s="26"/>
      <c r="F441" s="26"/>
      <c r="N441" s="28"/>
      <c r="O441" s="28"/>
      <c r="P441" s="28"/>
      <c r="Q441" s="28"/>
      <c r="R441" s="28"/>
      <c r="S441" s="28"/>
      <c r="T441" s="28"/>
      <c r="U441" s="28"/>
      <c r="V441" s="28"/>
      <c r="W441" s="28"/>
      <c r="X441" s="28"/>
      <c r="Y441" s="28"/>
      <c r="Z441" s="28"/>
      <c r="AA441" s="28"/>
      <c r="AB441" s="28"/>
      <c r="AC441" s="28"/>
      <c r="AD441" s="28"/>
      <c r="AE441" s="28"/>
      <c r="AF441" s="28"/>
      <c r="AG441" s="28"/>
      <c r="AH441" s="28"/>
    </row>
    <row r="442" spans="4:34" x14ac:dyDescent="0.35">
      <c r="D442" s="26"/>
      <c r="E442" s="26"/>
      <c r="F442" s="26"/>
      <c r="J442" s="26" t="s">
        <v>26</v>
      </c>
      <c r="N442" s="28"/>
      <c r="O442" s="28"/>
      <c r="P442" s="28"/>
      <c r="Q442" s="28"/>
      <c r="R442" s="28"/>
      <c r="S442" s="28"/>
      <c r="T442" s="28"/>
      <c r="U442" s="28"/>
      <c r="V442" s="28"/>
      <c r="W442" s="28"/>
      <c r="X442" s="28"/>
      <c r="Y442" s="28"/>
      <c r="Z442" s="28"/>
      <c r="AA442" s="28"/>
      <c r="AB442" s="28"/>
      <c r="AC442" s="28"/>
      <c r="AD442" s="28"/>
      <c r="AE442" s="28"/>
      <c r="AF442" s="28"/>
      <c r="AG442" s="28"/>
      <c r="AH442" s="28"/>
    </row>
    <row r="443" spans="4:34" x14ac:dyDescent="0.35">
      <c r="D443" s="26"/>
      <c r="E443" s="26"/>
      <c r="F443" s="26"/>
      <c r="N443" s="28"/>
      <c r="O443" s="28"/>
      <c r="P443" s="28"/>
      <c r="Q443" s="28"/>
      <c r="R443" s="28"/>
      <c r="S443" s="28"/>
      <c r="T443" s="28"/>
      <c r="U443" s="28"/>
      <c r="V443" s="28"/>
      <c r="W443" s="28"/>
      <c r="X443" s="28"/>
      <c r="Y443" s="28"/>
      <c r="Z443" s="28"/>
      <c r="AA443" s="28"/>
      <c r="AB443" s="28"/>
      <c r="AC443" s="28"/>
      <c r="AD443" s="28"/>
      <c r="AE443" s="28"/>
      <c r="AF443" s="28"/>
      <c r="AG443" s="28"/>
      <c r="AH443" s="28"/>
    </row>
    <row r="444" spans="4:34" x14ac:dyDescent="0.35">
      <c r="D444" s="26"/>
      <c r="E444" s="26"/>
      <c r="F444" s="26"/>
      <c r="N444" s="28"/>
      <c r="O444" s="28"/>
      <c r="P444" s="28"/>
      <c r="Q444" s="28"/>
      <c r="R444" s="28"/>
      <c r="S444" s="28"/>
      <c r="T444" s="28"/>
      <c r="U444" s="28"/>
      <c r="V444" s="28"/>
      <c r="W444" s="28"/>
      <c r="X444" s="28"/>
      <c r="Y444" s="28"/>
      <c r="Z444" s="28"/>
      <c r="AA444" s="28"/>
      <c r="AB444" s="28"/>
      <c r="AC444" s="28"/>
      <c r="AD444" s="28"/>
      <c r="AE444" s="28"/>
      <c r="AF444" s="28"/>
      <c r="AG444" s="28"/>
      <c r="AH444" s="28"/>
    </row>
    <row r="445" spans="4:34" x14ac:dyDescent="0.35">
      <c r="D445" s="26"/>
      <c r="E445" s="26"/>
      <c r="F445" s="26"/>
      <c r="N445" s="28"/>
      <c r="O445" s="28"/>
      <c r="P445" s="28"/>
      <c r="Q445" s="28"/>
      <c r="R445" s="28"/>
      <c r="S445" s="28"/>
      <c r="T445" s="28"/>
      <c r="U445" s="28"/>
      <c r="V445" s="28"/>
      <c r="W445" s="28"/>
      <c r="X445" s="28"/>
      <c r="Y445" s="28"/>
      <c r="Z445" s="28"/>
      <c r="AA445" s="28"/>
      <c r="AB445" s="28"/>
      <c r="AC445" s="28"/>
      <c r="AD445" s="28"/>
      <c r="AE445" s="28"/>
      <c r="AF445" s="28"/>
      <c r="AG445" s="28"/>
      <c r="AH445" s="28"/>
    </row>
    <row r="446" spans="4:34" x14ac:dyDescent="0.35">
      <c r="D446" s="26"/>
      <c r="E446" s="26"/>
      <c r="F446" s="26"/>
      <c r="N446" s="28"/>
      <c r="O446" s="28"/>
      <c r="P446" s="28"/>
      <c r="Q446" s="28"/>
      <c r="R446" s="28"/>
      <c r="S446" s="28"/>
      <c r="T446" s="28"/>
      <c r="U446" s="28"/>
      <c r="V446" s="28"/>
      <c r="W446" s="28"/>
      <c r="X446" s="28"/>
      <c r="Y446" s="28"/>
      <c r="Z446" s="28"/>
      <c r="AA446" s="28"/>
      <c r="AB446" s="28"/>
      <c r="AC446" s="28"/>
      <c r="AD446" s="28"/>
      <c r="AE446" s="28"/>
      <c r="AF446" s="28"/>
      <c r="AG446" s="28"/>
      <c r="AH446" s="28"/>
    </row>
    <row r="447" spans="4:34" x14ac:dyDescent="0.35">
      <c r="D447" s="26"/>
      <c r="E447" s="26"/>
      <c r="F447" s="26"/>
      <c r="N447" s="28"/>
      <c r="O447" s="28"/>
      <c r="P447" s="28"/>
      <c r="Q447" s="28"/>
      <c r="R447" s="28"/>
      <c r="S447" s="28"/>
      <c r="T447" s="28"/>
      <c r="U447" s="28"/>
      <c r="V447" s="28"/>
      <c r="W447" s="28"/>
      <c r="X447" s="28"/>
      <c r="Y447" s="28"/>
      <c r="Z447" s="28"/>
      <c r="AA447" s="28"/>
      <c r="AB447" s="28"/>
      <c r="AC447" s="28"/>
      <c r="AD447" s="28"/>
      <c r="AE447" s="28"/>
      <c r="AF447" s="28"/>
      <c r="AG447" s="28"/>
      <c r="AH447" s="28"/>
    </row>
    <row r="448" spans="4:34" x14ac:dyDescent="0.35">
      <c r="D448" s="26"/>
      <c r="E448" s="26"/>
      <c r="F448" s="26"/>
      <c r="N448" s="28"/>
      <c r="O448" s="28"/>
      <c r="P448" s="28"/>
      <c r="Q448" s="28"/>
      <c r="R448" s="28"/>
      <c r="S448" s="28"/>
      <c r="T448" s="28"/>
      <c r="U448" s="28"/>
      <c r="V448" s="28"/>
      <c r="W448" s="28"/>
      <c r="X448" s="28"/>
      <c r="Y448" s="28"/>
      <c r="Z448" s="28"/>
      <c r="AA448" s="28"/>
      <c r="AB448" s="28"/>
      <c r="AC448" s="28"/>
      <c r="AD448" s="28"/>
      <c r="AE448" s="28"/>
      <c r="AF448" s="28"/>
      <c r="AG448" s="28"/>
      <c r="AH448" s="28"/>
    </row>
    <row r="449" spans="4:34" x14ac:dyDescent="0.35">
      <c r="D449" s="26"/>
      <c r="E449" s="26"/>
      <c r="F449" s="26"/>
      <c r="N449" s="28"/>
      <c r="O449" s="28"/>
      <c r="P449" s="28"/>
      <c r="Q449" s="28"/>
      <c r="R449" s="28"/>
      <c r="S449" s="28"/>
      <c r="T449" s="28"/>
      <c r="U449" s="28"/>
      <c r="V449" s="28"/>
      <c r="W449" s="28"/>
      <c r="X449" s="28"/>
      <c r="Y449" s="28"/>
      <c r="Z449" s="28"/>
      <c r="AA449" s="28"/>
      <c r="AB449" s="28"/>
      <c r="AC449" s="28"/>
      <c r="AD449" s="28"/>
      <c r="AE449" s="28"/>
      <c r="AF449" s="28"/>
      <c r="AG449" s="28"/>
      <c r="AH449" s="28"/>
    </row>
    <row r="450" spans="4:34" x14ac:dyDescent="0.35">
      <c r="D450" s="26"/>
      <c r="E450" s="26"/>
      <c r="F450" s="26"/>
      <c r="N450" s="28"/>
      <c r="O450" s="28"/>
      <c r="P450" s="28"/>
      <c r="Q450" s="28"/>
      <c r="R450" s="28"/>
      <c r="S450" s="28"/>
      <c r="T450" s="28"/>
      <c r="U450" s="28"/>
      <c r="V450" s="28"/>
      <c r="W450" s="28"/>
      <c r="X450" s="28"/>
      <c r="Y450" s="28"/>
      <c r="Z450" s="28"/>
      <c r="AA450" s="28"/>
      <c r="AB450" s="28"/>
      <c r="AC450" s="28"/>
      <c r="AD450" s="28"/>
      <c r="AE450" s="28"/>
      <c r="AF450" s="28"/>
      <c r="AG450" s="28"/>
      <c r="AH450" s="28"/>
    </row>
    <row r="451" spans="4:34" x14ac:dyDescent="0.35">
      <c r="D451" s="26"/>
      <c r="E451" s="26"/>
      <c r="F451" s="26"/>
      <c r="N451" s="28"/>
      <c r="O451" s="28"/>
      <c r="P451" s="28"/>
      <c r="Q451" s="28"/>
      <c r="R451" s="28"/>
      <c r="S451" s="28"/>
      <c r="T451" s="28"/>
      <c r="U451" s="28"/>
      <c r="V451" s="28"/>
      <c r="W451" s="28"/>
      <c r="X451" s="28"/>
      <c r="Y451" s="28"/>
      <c r="Z451" s="28"/>
      <c r="AA451" s="28"/>
      <c r="AB451" s="28"/>
      <c r="AC451" s="28"/>
      <c r="AD451" s="28"/>
      <c r="AE451" s="28"/>
      <c r="AF451" s="28"/>
      <c r="AG451" s="28"/>
      <c r="AH451" s="28"/>
    </row>
    <row r="452" spans="4:34" x14ac:dyDescent="0.35">
      <c r="D452" s="26"/>
      <c r="E452" s="26"/>
      <c r="F452" s="26"/>
      <c r="N452" s="28"/>
      <c r="O452" s="28"/>
      <c r="P452" s="28"/>
      <c r="Q452" s="28"/>
      <c r="R452" s="28"/>
      <c r="S452" s="28"/>
      <c r="T452" s="28"/>
      <c r="U452" s="28"/>
      <c r="V452" s="28"/>
      <c r="W452" s="28"/>
      <c r="X452" s="28"/>
      <c r="Y452" s="28"/>
      <c r="Z452" s="28"/>
      <c r="AA452" s="28"/>
      <c r="AB452" s="28"/>
      <c r="AC452" s="28"/>
      <c r="AD452" s="28"/>
      <c r="AE452" s="28"/>
      <c r="AF452" s="28"/>
      <c r="AG452" s="28"/>
      <c r="AH452" s="28"/>
    </row>
    <row r="453" spans="4:34" x14ac:dyDescent="0.35">
      <c r="D453" s="26"/>
      <c r="E453" s="26"/>
      <c r="F453" s="26"/>
      <c r="N453" s="28"/>
      <c r="O453" s="28"/>
      <c r="P453" s="28"/>
      <c r="Q453" s="28"/>
      <c r="R453" s="28"/>
      <c r="S453" s="28"/>
      <c r="T453" s="28"/>
      <c r="U453" s="28"/>
      <c r="V453" s="28"/>
      <c r="W453" s="28"/>
      <c r="X453" s="28"/>
      <c r="Y453" s="28"/>
      <c r="Z453" s="28"/>
      <c r="AA453" s="28"/>
      <c r="AB453" s="28"/>
      <c r="AC453" s="28"/>
      <c r="AD453" s="28"/>
      <c r="AE453" s="28"/>
      <c r="AF453" s="28"/>
      <c r="AG453" s="28"/>
      <c r="AH453" s="28"/>
    </row>
    <row r="454" spans="4:34" x14ac:dyDescent="0.35">
      <c r="D454" s="26"/>
      <c r="E454" s="26"/>
      <c r="F454" s="26"/>
      <c r="G454" s="26" t="s">
        <v>198</v>
      </c>
      <c r="N454" s="28"/>
      <c r="O454" s="28"/>
      <c r="P454" s="28"/>
      <c r="Q454" s="28"/>
      <c r="R454" s="28"/>
      <c r="S454" s="28"/>
      <c r="T454" s="28"/>
      <c r="U454" s="28"/>
      <c r="V454" s="28"/>
      <c r="W454" s="28"/>
      <c r="X454" s="28"/>
      <c r="Y454" s="28"/>
      <c r="Z454" s="28"/>
      <c r="AA454" s="28"/>
      <c r="AB454" s="28"/>
      <c r="AC454" s="28"/>
      <c r="AD454" s="28"/>
      <c r="AE454" s="28"/>
      <c r="AF454" s="28"/>
      <c r="AG454" s="28"/>
      <c r="AH454" s="28"/>
    </row>
    <row r="455" spans="4:34" x14ac:dyDescent="0.35">
      <c r="D455" s="26"/>
      <c r="E455" s="26"/>
      <c r="F455" s="26"/>
      <c r="N455" s="28"/>
      <c r="O455" s="28"/>
      <c r="P455" s="28"/>
      <c r="Q455" s="28"/>
      <c r="R455" s="28"/>
      <c r="S455" s="28"/>
      <c r="T455" s="28"/>
      <c r="U455" s="28"/>
      <c r="V455" s="28"/>
      <c r="W455" s="28"/>
      <c r="X455" s="28"/>
      <c r="Y455" s="28"/>
      <c r="Z455" s="28"/>
      <c r="AA455" s="28"/>
      <c r="AB455" s="28"/>
      <c r="AC455" s="28"/>
      <c r="AD455" s="28"/>
      <c r="AE455" s="28"/>
      <c r="AF455" s="28"/>
      <c r="AG455" s="28"/>
      <c r="AH455" s="28"/>
    </row>
    <row r="456" spans="4:34" x14ac:dyDescent="0.35">
      <c r="D456" s="26"/>
      <c r="E456" s="26"/>
      <c r="F456" s="26"/>
      <c r="N456" s="28"/>
      <c r="O456" s="28"/>
      <c r="P456" s="28"/>
      <c r="Q456" s="28"/>
      <c r="R456" s="28"/>
      <c r="S456" s="28"/>
      <c r="T456" s="28"/>
      <c r="U456" s="28"/>
      <c r="V456" s="28"/>
      <c r="W456" s="28"/>
      <c r="X456" s="28"/>
      <c r="Y456" s="28"/>
      <c r="Z456" s="28"/>
      <c r="AA456" s="28"/>
      <c r="AB456" s="28"/>
      <c r="AC456" s="28"/>
      <c r="AD456" s="28"/>
      <c r="AE456" s="28"/>
      <c r="AF456" s="28"/>
      <c r="AG456" s="28"/>
      <c r="AH456" s="28"/>
    </row>
    <row r="457" spans="4:34" x14ac:dyDescent="0.35">
      <c r="D457" s="26"/>
      <c r="E457" s="26"/>
      <c r="F457" s="26"/>
      <c r="N457" s="28"/>
      <c r="O457" s="28"/>
      <c r="P457" s="28"/>
      <c r="Q457" s="28"/>
      <c r="R457" s="28"/>
      <c r="S457" s="28"/>
      <c r="T457" s="28"/>
      <c r="U457" s="28"/>
      <c r="V457" s="28"/>
      <c r="W457" s="28"/>
      <c r="X457" s="28"/>
      <c r="Y457" s="28"/>
      <c r="Z457" s="28"/>
      <c r="AA457" s="28"/>
      <c r="AB457" s="28"/>
      <c r="AC457" s="28"/>
      <c r="AD457" s="28"/>
      <c r="AE457" s="28"/>
      <c r="AF457" s="28"/>
      <c r="AG457" s="28"/>
      <c r="AH457" s="28"/>
    </row>
    <row r="458" spans="4:34" x14ac:dyDescent="0.35">
      <c r="D458" s="26"/>
      <c r="E458" s="26"/>
      <c r="F458" s="26"/>
      <c r="N458" s="28"/>
      <c r="O458" s="28"/>
      <c r="P458" s="28"/>
      <c r="Q458" s="28"/>
      <c r="R458" s="28"/>
      <c r="S458" s="28"/>
      <c r="T458" s="28"/>
      <c r="U458" s="28"/>
      <c r="V458" s="28"/>
      <c r="W458" s="28"/>
      <c r="X458" s="28"/>
      <c r="Y458" s="28"/>
      <c r="Z458" s="28"/>
      <c r="AA458" s="28"/>
      <c r="AB458" s="28"/>
      <c r="AC458" s="28"/>
      <c r="AD458" s="28"/>
      <c r="AE458" s="28"/>
      <c r="AF458" s="28"/>
      <c r="AG458" s="28"/>
      <c r="AH458" s="28"/>
    </row>
    <row r="459" spans="4:34" x14ac:dyDescent="0.35">
      <c r="D459" s="26"/>
      <c r="E459" s="26"/>
      <c r="F459" s="26"/>
      <c r="N459" s="28"/>
      <c r="O459" s="28"/>
      <c r="P459" s="28"/>
      <c r="Q459" s="28"/>
      <c r="R459" s="28"/>
      <c r="S459" s="28"/>
      <c r="T459" s="28"/>
      <c r="U459" s="28"/>
      <c r="V459" s="28"/>
      <c r="W459" s="28"/>
      <c r="X459" s="28"/>
      <c r="Y459" s="28"/>
      <c r="Z459" s="28"/>
      <c r="AA459" s="28"/>
      <c r="AB459" s="28"/>
      <c r="AC459" s="28"/>
      <c r="AD459" s="28"/>
      <c r="AE459" s="28"/>
      <c r="AF459" s="28"/>
      <c r="AG459" s="28"/>
      <c r="AH459" s="28"/>
    </row>
    <row r="460" spans="4:34" x14ac:dyDescent="0.35">
      <c r="D460" s="26"/>
      <c r="E460" s="26"/>
      <c r="F460" s="26"/>
      <c r="N460" s="28"/>
      <c r="O460" s="28"/>
      <c r="P460" s="28"/>
      <c r="Q460" s="28"/>
      <c r="R460" s="28"/>
      <c r="S460" s="28"/>
      <c r="T460" s="28"/>
      <c r="U460" s="28"/>
      <c r="V460" s="28"/>
      <c r="W460" s="28"/>
      <c r="X460" s="28"/>
      <c r="Y460" s="28"/>
      <c r="Z460" s="28"/>
      <c r="AA460" s="28"/>
      <c r="AB460" s="28"/>
      <c r="AC460" s="28"/>
      <c r="AD460" s="28"/>
      <c r="AE460" s="28"/>
      <c r="AF460" s="28"/>
      <c r="AG460" s="28"/>
      <c r="AH460" s="28"/>
    </row>
    <row r="461" spans="4:34" x14ac:dyDescent="0.35">
      <c r="D461" s="26"/>
      <c r="E461" s="26"/>
      <c r="F461" s="26"/>
      <c r="N461" s="28"/>
      <c r="O461" s="28"/>
      <c r="P461" s="28"/>
      <c r="Q461" s="28"/>
      <c r="R461" s="28"/>
      <c r="S461" s="28"/>
      <c r="T461" s="28"/>
      <c r="U461" s="28"/>
      <c r="V461" s="28"/>
      <c r="W461" s="28"/>
      <c r="X461" s="28"/>
      <c r="Y461" s="28"/>
      <c r="Z461" s="28"/>
      <c r="AA461" s="28"/>
      <c r="AB461" s="28"/>
      <c r="AC461" s="28"/>
      <c r="AD461" s="28"/>
      <c r="AE461" s="28"/>
      <c r="AF461" s="28"/>
      <c r="AG461" s="28"/>
      <c r="AH461" s="28"/>
    </row>
    <row r="462" spans="4:34" x14ac:dyDescent="0.35">
      <c r="D462" s="26"/>
      <c r="E462" s="26"/>
      <c r="F462" s="26"/>
      <c r="N462" s="28"/>
      <c r="O462" s="28"/>
      <c r="P462" s="28"/>
      <c r="Q462" s="28"/>
      <c r="R462" s="28"/>
      <c r="S462" s="28"/>
      <c r="T462" s="28"/>
      <c r="U462" s="28"/>
      <c r="V462" s="28"/>
      <c r="W462" s="28"/>
      <c r="X462" s="28"/>
      <c r="Y462" s="28"/>
      <c r="Z462" s="28"/>
      <c r="AA462" s="28"/>
      <c r="AB462" s="28"/>
      <c r="AC462" s="28"/>
      <c r="AD462" s="28"/>
      <c r="AE462" s="28"/>
      <c r="AF462" s="28"/>
      <c r="AG462" s="28"/>
      <c r="AH462" s="28"/>
    </row>
    <row r="463" spans="4:34" x14ac:dyDescent="0.35">
      <c r="D463" s="26"/>
      <c r="E463" s="26"/>
      <c r="F463" s="26"/>
      <c r="N463" s="28"/>
      <c r="O463" s="28"/>
      <c r="P463" s="28"/>
      <c r="Q463" s="28"/>
      <c r="R463" s="28"/>
      <c r="S463" s="28"/>
      <c r="T463" s="28"/>
      <c r="U463" s="28"/>
      <c r="V463" s="28"/>
      <c r="W463" s="28"/>
      <c r="X463" s="28"/>
      <c r="Y463" s="28"/>
      <c r="Z463" s="28"/>
      <c r="AA463" s="28"/>
      <c r="AB463" s="28"/>
      <c r="AC463" s="28"/>
      <c r="AD463" s="28"/>
      <c r="AE463" s="28"/>
      <c r="AF463" s="28"/>
      <c r="AG463" s="28"/>
      <c r="AH463" s="28"/>
    </row>
    <row r="464" spans="4:34" x14ac:dyDescent="0.35">
      <c r="D464" s="26"/>
      <c r="E464" s="26"/>
      <c r="F464" s="26"/>
      <c r="N464" s="28"/>
      <c r="O464" s="28"/>
      <c r="P464" s="28"/>
      <c r="Q464" s="28"/>
      <c r="R464" s="28"/>
      <c r="S464" s="28"/>
      <c r="T464" s="28"/>
      <c r="U464" s="28"/>
      <c r="V464" s="28"/>
      <c r="W464" s="28"/>
      <c r="X464" s="28"/>
      <c r="Y464" s="28"/>
      <c r="Z464" s="28"/>
      <c r="AA464" s="28"/>
      <c r="AB464" s="28"/>
      <c r="AC464" s="28"/>
      <c r="AD464" s="28"/>
      <c r="AE464" s="28"/>
      <c r="AF464" s="28"/>
      <c r="AG464" s="28"/>
      <c r="AH464" s="28"/>
    </row>
    <row r="465" spans="3:34" x14ac:dyDescent="0.35">
      <c r="D465" s="26"/>
      <c r="E465" s="26"/>
      <c r="F465" s="26"/>
      <c r="N465" s="28"/>
      <c r="O465" s="28"/>
      <c r="P465" s="28"/>
      <c r="Q465" s="28"/>
      <c r="R465" s="28"/>
      <c r="S465" s="28"/>
      <c r="T465" s="28"/>
      <c r="U465" s="28"/>
      <c r="V465" s="28"/>
      <c r="W465" s="28"/>
      <c r="X465" s="28"/>
      <c r="Y465" s="28"/>
      <c r="Z465" s="28"/>
      <c r="AA465" s="28"/>
      <c r="AB465" s="28"/>
      <c r="AC465" s="28"/>
      <c r="AD465" s="28"/>
      <c r="AE465" s="28"/>
      <c r="AF465" s="28"/>
      <c r="AG465" s="28"/>
      <c r="AH465" s="28"/>
    </row>
    <row r="466" spans="3:34" x14ac:dyDescent="0.35">
      <c r="D466" s="26"/>
      <c r="E466" s="26"/>
      <c r="F466" s="26"/>
      <c r="N466" s="28"/>
      <c r="O466" s="28"/>
      <c r="P466" s="28"/>
      <c r="Q466" s="28"/>
      <c r="R466" s="28"/>
      <c r="S466" s="28"/>
      <c r="T466" s="28"/>
      <c r="U466" s="28"/>
      <c r="V466" s="28"/>
      <c r="W466" s="28"/>
      <c r="X466" s="28"/>
      <c r="Y466" s="28"/>
      <c r="Z466" s="28"/>
      <c r="AA466" s="28"/>
      <c r="AB466" s="28"/>
      <c r="AC466" s="28"/>
      <c r="AD466" s="28"/>
      <c r="AE466" s="28"/>
      <c r="AF466" s="28"/>
      <c r="AG466" s="28"/>
      <c r="AH466" s="28"/>
    </row>
    <row r="467" spans="3:34" x14ac:dyDescent="0.35">
      <c r="D467" s="26"/>
      <c r="E467" s="26"/>
      <c r="F467" s="26"/>
      <c r="N467" s="28"/>
      <c r="O467" s="28"/>
      <c r="P467" s="28"/>
      <c r="Q467" s="28"/>
      <c r="R467" s="28"/>
      <c r="S467" s="28"/>
      <c r="T467" s="28"/>
      <c r="U467" s="28"/>
      <c r="V467" s="28"/>
      <c r="W467" s="28"/>
      <c r="X467" s="28"/>
      <c r="Y467" s="28"/>
      <c r="Z467" s="28"/>
      <c r="AA467" s="28"/>
      <c r="AB467" s="28"/>
      <c r="AC467" s="28"/>
      <c r="AD467" s="28"/>
      <c r="AE467" s="28"/>
      <c r="AF467" s="28"/>
      <c r="AG467" s="28"/>
      <c r="AH467" s="28"/>
    </row>
    <row r="468" spans="3:34" x14ac:dyDescent="0.35">
      <c r="D468" s="26"/>
      <c r="E468" s="26"/>
      <c r="F468" s="26"/>
      <c r="N468" s="28"/>
      <c r="O468" s="28"/>
      <c r="P468" s="28"/>
      <c r="Q468" s="28"/>
      <c r="R468" s="28"/>
      <c r="S468" s="28"/>
      <c r="T468" s="28"/>
      <c r="U468" s="28"/>
      <c r="V468" s="28"/>
      <c r="W468" s="28"/>
      <c r="X468" s="28"/>
      <c r="Y468" s="28"/>
      <c r="Z468" s="28"/>
      <c r="AA468" s="28"/>
      <c r="AB468" s="28"/>
      <c r="AC468" s="28"/>
      <c r="AD468" s="28"/>
      <c r="AE468" s="28"/>
      <c r="AF468" s="28"/>
      <c r="AG468" s="28"/>
      <c r="AH468" s="28"/>
    </row>
    <row r="469" spans="3:34" x14ac:dyDescent="0.35">
      <c r="D469" s="26"/>
      <c r="E469" s="26"/>
      <c r="F469" s="26"/>
      <c r="N469" s="28"/>
      <c r="O469" s="28"/>
      <c r="P469" s="28"/>
      <c r="Q469" s="28"/>
      <c r="R469" s="28"/>
      <c r="S469" s="28"/>
      <c r="T469" s="28"/>
      <c r="U469" s="28"/>
      <c r="V469" s="28"/>
      <c r="W469" s="28"/>
      <c r="X469" s="28"/>
      <c r="Y469" s="28"/>
      <c r="Z469" s="28"/>
      <c r="AA469" s="28"/>
      <c r="AB469" s="28"/>
      <c r="AC469" s="28"/>
      <c r="AD469" s="28"/>
      <c r="AE469" s="28"/>
      <c r="AF469" s="28"/>
      <c r="AG469" s="28"/>
      <c r="AH469" s="28"/>
    </row>
    <row r="470" spans="3:34" x14ac:dyDescent="0.35">
      <c r="C470" s="1"/>
      <c r="D470" s="26"/>
      <c r="E470" s="26"/>
      <c r="F470" s="26"/>
      <c r="N470" s="28"/>
      <c r="O470" s="28"/>
      <c r="P470" s="28"/>
      <c r="Q470" s="28"/>
      <c r="R470" s="28"/>
      <c r="S470" s="28"/>
      <c r="T470" s="28"/>
      <c r="U470" s="28"/>
      <c r="V470" s="28"/>
      <c r="W470" s="28"/>
      <c r="X470" s="28"/>
      <c r="Y470" s="28"/>
      <c r="Z470" s="28"/>
      <c r="AA470" s="28"/>
      <c r="AB470" s="28"/>
      <c r="AC470" s="28"/>
      <c r="AD470" s="28"/>
      <c r="AE470" s="28"/>
      <c r="AF470" s="28"/>
      <c r="AG470" s="28"/>
      <c r="AH470" s="28"/>
    </row>
    <row r="471" spans="3:34" x14ac:dyDescent="0.35">
      <c r="D471" s="26"/>
      <c r="E471" s="26"/>
      <c r="F471" s="26"/>
      <c r="N471" s="28"/>
      <c r="O471" s="28"/>
      <c r="P471" s="28"/>
      <c r="Q471" s="28"/>
      <c r="R471" s="28"/>
      <c r="S471" s="28"/>
      <c r="T471" s="28"/>
      <c r="U471" s="28"/>
      <c r="V471" s="28"/>
      <c r="W471" s="28"/>
      <c r="X471" s="28"/>
      <c r="Y471" s="28"/>
      <c r="Z471" s="28"/>
      <c r="AA471" s="28"/>
      <c r="AB471" s="28"/>
      <c r="AC471" s="28"/>
      <c r="AD471" s="28"/>
      <c r="AE471" s="28"/>
      <c r="AF471" s="28"/>
      <c r="AG471" s="28"/>
      <c r="AH471" s="28"/>
    </row>
    <row r="472" spans="3:34" x14ac:dyDescent="0.35">
      <c r="D472" s="26"/>
      <c r="E472" s="26"/>
      <c r="F472" s="26"/>
      <c r="N472" s="28"/>
      <c r="O472" s="28"/>
      <c r="P472" s="28"/>
      <c r="Q472" s="28"/>
      <c r="R472" s="28"/>
      <c r="S472" s="28"/>
      <c r="T472" s="28"/>
      <c r="U472" s="28"/>
      <c r="V472" s="28"/>
      <c r="W472" s="28"/>
      <c r="X472" s="28"/>
      <c r="Y472" s="28"/>
      <c r="Z472" s="28"/>
      <c r="AA472" s="28"/>
      <c r="AB472" s="28"/>
      <c r="AC472" s="28"/>
      <c r="AD472" s="28"/>
      <c r="AE472" s="28"/>
      <c r="AF472" s="28"/>
      <c r="AG472" s="28"/>
      <c r="AH472" s="28"/>
    </row>
    <row r="473" spans="3:34" x14ac:dyDescent="0.35">
      <c r="D473" s="26"/>
      <c r="E473" s="26"/>
      <c r="F473" s="26"/>
      <c r="N473" s="28"/>
      <c r="O473" s="28"/>
      <c r="P473" s="28"/>
      <c r="Q473" s="28"/>
      <c r="R473" s="28"/>
      <c r="S473" s="28"/>
      <c r="T473" s="28"/>
      <c r="U473" s="28"/>
      <c r="V473" s="28"/>
      <c r="W473" s="28"/>
      <c r="X473" s="28"/>
      <c r="Y473" s="28"/>
      <c r="Z473" s="28"/>
      <c r="AA473" s="28"/>
      <c r="AB473" s="28"/>
      <c r="AC473" s="28"/>
      <c r="AD473" s="28"/>
      <c r="AE473" s="28"/>
      <c r="AF473" s="28"/>
      <c r="AG473" s="28"/>
      <c r="AH473" s="28"/>
    </row>
    <row r="474" spans="3:34" x14ac:dyDescent="0.35">
      <c r="D474" s="26"/>
      <c r="E474" s="26"/>
      <c r="F474" s="26"/>
      <c r="N474" s="28"/>
      <c r="O474" s="28"/>
      <c r="P474" s="28"/>
      <c r="Q474" s="28"/>
      <c r="R474" s="28"/>
      <c r="S474" s="28"/>
      <c r="T474" s="28"/>
      <c r="U474" s="28"/>
      <c r="V474" s="28"/>
      <c r="W474" s="28"/>
      <c r="X474" s="28"/>
      <c r="Y474" s="28"/>
      <c r="Z474" s="28"/>
      <c r="AA474" s="28"/>
      <c r="AB474" s="28"/>
      <c r="AC474" s="28"/>
      <c r="AD474" s="28"/>
      <c r="AE474" s="28"/>
      <c r="AF474" s="28"/>
      <c r="AG474" s="28"/>
      <c r="AH474" s="28"/>
    </row>
    <row r="475" spans="3:34" x14ac:dyDescent="0.35">
      <c r="D475" s="26"/>
      <c r="E475" s="26"/>
      <c r="F475" s="26"/>
      <c r="N475" s="28"/>
      <c r="O475" s="28"/>
      <c r="P475" s="28"/>
      <c r="Q475" s="28"/>
      <c r="R475" s="28"/>
      <c r="S475" s="28"/>
      <c r="T475" s="28"/>
      <c r="U475" s="28"/>
      <c r="V475" s="28"/>
      <c r="W475" s="28"/>
      <c r="X475" s="28"/>
      <c r="Y475" s="28"/>
      <c r="Z475" s="28"/>
      <c r="AA475" s="28"/>
      <c r="AB475" s="28"/>
      <c r="AC475" s="28"/>
      <c r="AD475" s="28"/>
      <c r="AE475" s="28"/>
      <c r="AF475" s="28"/>
      <c r="AG475" s="28"/>
      <c r="AH475" s="28"/>
    </row>
    <row r="476" spans="3:34" x14ac:dyDescent="0.35">
      <c r="D476" s="26"/>
      <c r="E476" s="26"/>
      <c r="F476" s="26"/>
      <c r="N476" s="28"/>
      <c r="O476" s="28"/>
      <c r="P476" s="28"/>
      <c r="Q476" s="28"/>
      <c r="R476" s="28"/>
      <c r="S476" s="28"/>
      <c r="T476" s="28"/>
      <c r="U476" s="28"/>
      <c r="V476" s="28"/>
      <c r="W476" s="28"/>
      <c r="X476" s="28"/>
      <c r="Y476" s="28"/>
      <c r="Z476" s="28"/>
      <c r="AA476" s="28"/>
      <c r="AB476" s="28"/>
      <c r="AC476" s="28"/>
      <c r="AD476" s="28"/>
      <c r="AE476" s="28"/>
      <c r="AF476" s="28"/>
      <c r="AG476" s="28"/>
      <c r="AH476" s="28"/>
    </row>
    <row r="477" spans="3:34" x14ac:dyDescent="0.35">
      <c r="D477" s="26"/>
      <c r="E477" s="26"/>
      <c r="F477" s="26"/>
      <c r="N477" s="28"/>
      <c r="O477" s="28"/>
      <c r="P477" s="28"/>
      <c r="Q477" s="28"/>
      <c r="R477" s="28"/>
      <c r="S477" s="28"/>
      <c r="T477" s="28"/>
      <c r="U477" s="28"/>
      <c r="V477" s="28"/>
      <c r="W477" s="28"/>
      <c r="X477" s="28"/>
      <c r="Y477" s="28"/>
      <c r="Z477" s="28"/>
      <c r="AA477" s="28"/>
      <c r="AB477" s="28"/>
      <c r="AC477" s="28"/>
      <c r="AD477" s="28"/>
      <c r="AE477" s="28"/>
      <c r="AF477" s="28"/>
      <c r="AG477" s="28"/>
      <c r="AH477" s="28"/>
    </row>
    <row r="478" spans="3:34" x14ac:dyDescent="0.35">
      <c r="D478" s="26"/>
      <c r="E478" s="26"/>
      <c r="F478" s="26"/>
      <c r="N478" s="28"/>
      <c r="O478" s="28"/>
      <c r="P478" s="28"/>
      <c r="Q478" s="28"/>
      <c r="R478" s="28"/>
      <c r="S478" s="28"/>
      <c r="T478" s="28"/>
      <c r="U478" s="28"/>
      <c r="V478" s="28"/>
      <c r="W478" s="28"/>
      <c r="X478" s="28"/>
      <c r="Y478" s="28"/>
      <c r="Z478" s="28"/>
      <c r="AA478" s="28"/>
      <c r="AB478" s="28"/>
      <c r="AC478" s="28"/>
      <c r="AD478" s="28"/>
      <c r="AE478" s="28"/>
      <c r="AF478" s="28"/>
      <c r="AG478" s="28"/>
      <c r="AH478" s="28"/>
    </row>
    <row r="479" spans="3:34" x14ac:dyDescent="0.35">
      <c r="D479" s="26"/>
      <c r="E479" s="26"/>
      <c r="F479" s="26"/>
      <c r="N479" s="28"/>
      <c r="O479" s="28"/>
      <c r="P479" s="28"/>
      <c r="Q479" s="28"/>
      <c r="R479" s="28"/>
      <c r="S479" s="28"/>
      <c r="T479" s="28"/>
      <c r="U479" s="28"/>
      <c r="V479" s="28"/>
      <c r="W479" s="28"/>
      <c r="X479" s="28"/>
      <c r="Y479" s="28"/>
      <c r="Z479" s="28"/>
      <c r="AA479" s="28"/>
      <c r="AB479" s="28"/>
      <c r="AC479" s="28"/>
      <c r="AD479" s="28"/>
      <c r="AE479" s="28"/>
      <c r="AF479" s="28"/>
      <c r="AG479" s="28"/>
      <c r="AH479" s="28"/>
    </row>
    <row r="480" spans="3:34" x14ac:dyDescent="0.35">
      <c r="D480" s="26"/>
      <c r="E480" s="26"/>
      <c r="F480" s="26"/>
      <c r="N480" s="28"/>
      <c r="O480" s="28"/>
      <c r="P480" s="28"/>
      <c r="Q480" s="28"/>
      <c r="R480" s="28"/>
      <c r="S480" s="28"/>
      <c r="T480" s="28"/>
      <c r="U480" s="28"/>
      <c r="V480" s="28"/>
      <c r="W480" s="28"/>
      <c r="X480" s="28"/>
      <c r="Y480" s="28"/>
      <c r="Z480" s="28"/>
      <c r="AA480" s="28"/>
      <c r="AB480" s="28"/>
      <c r="AC480" s="28"/>
      <c r="AD480" s="28"/>
      <c r="AE480" s="28"/>
      <c r="AF480" s="28"/>
      <c r="AG480" s="28"/>
      <c r="AH480" s="28"/>
    </row>
    <row r="481" spans="4:34" x14ac:dyDescent="0.35">
      <c r="D481" s="26"/>
      <c r="E481" s="26"/>
      <c r="F481" s="26"/>
      <c r="N481" s="28"/>
      <c r="O481" s="28"/>
      <c r="P481" s="28"/>
      <c r="Q481" s="28"/>
      <c r="R481" s="28"/>
      <c r="S481" s="28"/>
      <c r="T481" s="28"/>
      <c r="U481" s="28"/>
      <c r="V481" s="28"/>
      <c r="W481" s="28"/>
      <c r="X481" s="28"/>
      <c r="Y481" s="28"/>
      <c r="Z481" s="28"/>
      <c r="AA481" s="28"/>
      <c r="AB481" s="28"/>
      <c r="AC481" s="28"/>
      <c r="AD481" s="28"/>
      <c r="AE481" s="28"/>
      <c r="AF481" s="28"/>
      <c r="AG481" s="28"/>
      <c r="AH481" s="28"/>
    </row>
    <row r="482" spans="4:34" x14ac:dyDescent="0.35">
      <c r="D482" s="26"/>
      <c r="E482" s="26"/>
      <c r="F482" s="26"/>
      <c r="N482" s="28"/>
      <c r="O482" s="28"/>
      <c r="P482" s="28"/>
      <c r="Q482" s="28"/>
      <c r="R482" s="28"/>
      <c r="S482" s="28"/>
      <c r="T482" s="28"/>
      <c r="U482" s="28"/>
      <c r="V482" s="28"/>
      <c r="W482" s="28"/>
      <c r="X482" s="28"/>
      <c r="Y482" s="28"/>
      <c r="Z482" s="28"/>
      <c r="AA482" s="28"/>
      <c r="AB482" s="28"/>
      <c r="AC482" s="28"/>
      <c r="AD482" s="28"/>
      <c r="AE482" s="28"/>
      <c r="AF482" s="28"/>
      <c r="AG482" s="28"/>
      <c r="AH482" s="28"/>
    </row>
    <row r="483" spans="4:34" x14ac:dyDescent="0.35">
      <c r="D483" s="26"/>
      <c r="E483" s="26"/>
      <c r="F483" s="26"/>
      <c r="N483" s="28"/>
      <c r="O483" s="28"/>
      <c r="P483" s="28"/>
      <c r="Q483" s="28"/>
      <c r="R483" s="28"/>
      <c r="S483" s="28"/>
      <c r="T483" s="28"/>
      <c r="U483" s="28"/>
      <c r="V483" s="28"/>
      <c r="W483" s="28"/>
      <c r="X483" s="28"/>
      <c r="Y483" s="28"/>
      <c r="Z483" s="28"/>
      <c r="AA483" s="28"/>
      <c r="AB483" s="28"/>
      <c r="AC483" s="28"/>
      <c r="AD483" s="28"/>
      <c r="AE483" s="28"/>
      <c r="AF483" s="28"/>
      <c r="AG483" s="28"/>
      <c r="AH483" s="28"/>
    </row>
    <row r="484" spans="4:34" x14ac:dyDescent="0.35">
      <c r="D484" s="26"/>
      <c r="E484" s="26"/>
      <c r="F484" s="26"/>
      <c r="N484" s="28"/>
      <c r="O484" s="28"/>
      <c r="P484" s="28"/>
      <c r="Q484" s="28"/>
      <c r="R484" s="28"/>
      <c r="S484" s="28"/>
      <c r="T484" s="28"/>
      <c r="U484" s="28"/>
      <c r="V484" s="28"/>
      <c r="W484" s="28"/>
      <c r="X484" s="28"/>
      <c r="Y484" s="28"/>
      <c r="Z484" s="28"/>
      <c r="AA484" s="28"/>
      <c r="AB484" s="28"/>
      <c r="AC484" s="28"/>
      <c r="AD484" s="28"/>
      <c r="AE484" s="28"/>
      <c r="AF484" s="28"/>
      <c r="AG484" s="28"/>
      <c r="AH484" s="28"/>
    </row>
    <row r="485" spans="4:34" x14ac:dyDescent="0.35">
      <c r="D485" s="26"/>
      <c r="E485" s="26"/>
      <c r="F485" s="26"/>
      <c r="N485" s="28"/>
      <c r="O485" s="28"/>
      <c r="P485" s="28"/>
      <c r="Q485" s="28"/>
      <c r="R485" s="28"/>
      <c r="S485" s="28"/>
      <c r="T485" s="28"/>
      <c r="U485" s="28"/>
      <c r="V485" s="28"/>
      <c r="W485" s="28"/>
      <c r="X485" s="28"/>
      <c r="Y485" s="28"/>
      <c r="Z485" s="28"/>
      <c r="AA485" s="28"/>
      <c r="AB485" s="28"/>
      <c r="AC485" s="28"/>
      <c r="AD485" s="28"/>
      <c r="AE485" s="28"/>
      <c r="AF485" s="28"/>
      <c r="AG485" s="28"/>
      <c r="AH485" s="28"/>
    </row>
    <row r="486" spans="4:34" x14ac:dyDescent="0.35">
      <c r="D486" s="26"/>
      <c r="E486" s="26"/>
      <c r="F486" s="26"/>
      <c r="N486" s="28"/>
      <c r="O486" s="28"/>
      <c r="P486" s="28"/>
      <c r="Q486" s="28"/>
      <c r="R486" s="28"/>
      <c r="S486" s="28"/>
      <c r="T486" s="28"/>
      <c r="U486" s="28"/>
      <c r="V486" s="28"/>
      <c r="W486" s="28"/>
      <c r="X486" s="28"/>
      <c r="Y486" s="28"/>
      <c r="Z486" s="28"/>
      <c r="AA486" s="28"/>
      <c r="AB486" s="28"/>
      <c r="AC486" s="28"/>
      <c r="AD486" s="28"/>
      <c r="AE486" s="28"/>
      <c r="AF486" s="28"/>
      <c r="AG486" s="28"/>
      <c r="AH486" s="28"/>
    </row>
    <row r="487" spans="4:34" x14ac:dyDescent="0.35">
      <c r="D487" s="26"/>
      <c r="E487" s="26"/>
      <c r="F487" s="26"/>
      <c r="N487" s="28"/>
      <c r="O487" s="28"/>
      <c r="P487" s="28"/>
      <c r="Q487" s="28"/>
      <c r="R487" s="28"/>
      <c r="S487" s="28"/>
      <c r="T487" s="28"/>
      <c r="U487" s="28"/>
      <c r="V487" s="28"/>
      <c r="W487" s="28"/>
      <c r="X487" s="28"/>
      <c r="Y487" s="28"/>
      <c r="Z487" s="28"/>
      <c r="AA487" s="28"/>
      <c r="AB487" s="28"/>
      <c r="AC487" s="28"/>
      <c r="AD487" s="28"/>
      <c r="AE487" s="28"/>
      <c r="AF487" s="28"/>
      <c r="AG487" s="28"/>
      <c r="AH487" s="28"/>
    </row>
    <row r="488" spans="4:34" x14ac:dyDescent="0.35">
      <c r="D488" s="26"/>
      <c r="E488" s="26"/>
      <c r="F488" s="26"/>
      <c r="N488" s="28"/>
      <c r="O488" s="28"/>
      <c r="P488" s="28"/>
      <c r="Q488" s="28"/>
      <c r="R488" s="28"/>
      <c r="S488" s="28"/>
      <c r="T488" s="28"/>
      <c r="U488" s="28"/>
      <c r="V488" s="28"/>
      <c r="W488" s="28"/>
      <c r="X488" s="28"/>
      <c r="Y488" s="28"/>
      <c r="Z488" s="28"/>
      <c r="AA488" s="28"/>
      <c r="AB488" s="28"/>
      <c r="AC488" s="28"/>
      <c r="AD488" s="28"/>
      <c r="AE488" s="28"/>
      <c r="AF488" s="28"/>
      <c r="AG488" s="28"/>
      <c r="AH488" s="28"/>
    </row>
    <row r="489" spans="4:34" x14ac:dyDescent="0.35">
      <c r="D489" s="26"/>
      <c r="E489" s="26"/>
      <c r="F489" s="26"/>
      <c r="N489" s="28"/>
      <c r="O489" s="28"/>
      <c r="P489" s="28"/>
      <c r="Q489" s="28"/>
      <c r="R489" s="28"/>
      <c r="S489" s="28"/>
      <c r="T489" s="28"/>
      <c r="U489" s="28"/>
      <c r="V489" s="28"/>
      <c r="W489" s="28"/>
      <c r="X489" s="28"/>
      <c r="Y489" s="28"/>
      <c r="Z489" s="28"/>
      <c r="AA489" s="28"/>
      <c r="AB489" s="28"/>
      <c r="AC489" s="28"/>
      <c r="AD489" s="28"/>
      <c r="AE489" s="28"/>
      <c r="AF489" s="28"/>
      <c r="AG489" s="28"/>
      <c r="AH489" s="28"/>
    </row>
    <row r="490" spans="4:34" x14ac:dyDescent="0.35">
      <c r="D490" s="26"/>
      <c r="E490" s="26"/>
      <c r="F490" s="26"/>
      <c r="N490" s="28"/>
      <c r="O490" s="28"/>
      <c r="P490" s="28"/>
      <c r="Q490" s="28"/>
      <c r="R490" s="28"/>
      <c r="S490" s="28"/>
      <c r="T490" s="28"/>
      <c r="U490" s="28"/>
      <c r="V490" s="28"/>
      <c r="W490" s="28"/>
      <c r="X490" s="28"/>
      <c r="Y490" s="28"/>
      <c r="Z490" s="28"/>
      <c r="AA490" s="28"/>
      <c r="AB490" s="28"/>
      <c r="AC490" s="28"/>
      <c r="AD490" s="28"/>
      <c r="AE490" s="28"/>
      <c r="AF490" s="28"/>
      <c r="AG490" s="28"/>
      <c r="AH490" s="28"/>
    </row>
    <row r="491" spans="4:34" x14ac:dyDescent="0.35">
      <c r="D491" s="26"/>
      <c r="E491" s="26"/>
      <c r="F491" s="26"/>
      <c r="N491" s="28"/>
      <c r="O491" s="28"/>
      <c r="P491" s="28"/>
      <c r="Q491" s="28"/>
      <c r="R491" s="28"/>
      <c r="S491" s="28"/>
      <c r="T491" s="28"/>
      <c r="U491" s="28"/>
      <c r="V491" s="28"/>
      <c r="W491" s="28"/>
      <c r="X491" s="28"/>
      <c r="Y491" s="28"/>
      <c r="Z491" s="28"/>
      <c r="AA491" s="28"/>
      <c r="AB491" s="28"/>
      <c r="AC491" s="28"/>
      <c r="AD491" s="28"/>
      <c r="AE491" s="28"/>
      <c r="AF491" s="28"/>
      <c r="AG491" s="28"/>
      <c r="AH491" s="28"/>
    </row>
    <row r="492" spans="4:34" x14ac:dyDescent="0.35">
      <c r="D492" s="26"/>
      <c r="E492" s="26"/>
      <c r="F492" s="26"/>
      <c r="N492" s="28"/>
      <c r="O492" s="28"/>
      <c r="P492" s="28"/>
      <c r="Q492" s="28"/>
      <c r="R492" s="28"/>
      <c r="S492" s="28"/>
      <c r="T492" s="28"/>
      <c r="U492" s="28"/>
      <c r="V492" s="28"/>
      <c r="W492" s="28"/>
      <c r="X492" s="28"/>
      <c r="Y492" s="28"/>
      <c r="Z492" s="28"/>
      <c r="AA492" s="28"/>
      <c r="AB492" s="28"/>
      <c r="AC492" s="28"/>
      <c r="AD492" s="28"/>
      <c r="AE492" s="28"/>
      <c r="AF492" s="28"/>
      <c r="AG492" s="28"/>
      <c r="AH492" s="28"/>
    </row>
    <row r="493" spans="4:34" x14ac:dyDescent="0.35">
      <c r="D493" s="26"/>
      <c r="E493" s="26"/>
      <c r="F493" s="26"/>
      <c r="N493" s="28"/>
      <c r="O493" s="28"/>
      <c r="P493" s="28"/>
      <c r="Q493" s="28"/>
      <c r="R493" s="28"/>
      <c r="S493" s="28"/>
      <c r="T493" s="28"/>
      <c r="U493" s="28"/>
      <c r="V493" s="28"/>
      <c r="W493" s="28"/>
      <c r="X493" s="28"/>
      <c r="Y493" s="28"/>
      <c r="Z493" s="28"/>
      <c r="AA493" s="28"/>
      <c r="AB493" s="28"/>
      <c r="AC493" s="28"/>
      <c r="AD493" s="28"/>
      <c r="AE493" s="28"/>
      <c r="AF493" s="28"/>
      <c r="AG493" s="28"/>
      <c r="AH493" s="28"/>
    </row>
    <row r="494" spans="4:34" x14ac:dyDescent="0.35">
      <c r="D494" s="26"/>
      <c r="E494" s="26"/>
      <c r="F494" s="26"/>
      <c r="N494" s="28"/>
      <c r="O494" s="28"/>
      <c r="P494" s="28"/>
      <c r="Q494" s="28"/>
      <c r="R494" s="28"/>
      <c r="S494" s="28"/>
      <c r="T494" s="28"/>
      <c r="U494" s="28"/>
      <c r="V494" s="28"/>
      <c r="W494" s="28"/>
      <c r="X494" s="28"/>
      <c r="Y494" s="28"/>
      <c r="Z494" s="28"/>
      <c r="AA494" s="28"/>
      <c r="AB494" s="28"/>
      <c r="AC494" s="28"/>
      <c r="AD494" s="28"/>
      <c r="AE494" s="28"/>
      <c r="AF494" s="28"/>
      <c r="AG494" s="28"/>
      <c r="AH494" s="28"/>
    </row>
    <row r="495" spans="4:34" x14ac:dyDescent="0.35">
      <c r="D495" s="26"/>
      <c r="E495" s="26"/>
      <c r="F495" s="26"/>
      <c r="N495" s="28"/>
      <c r="O495" s="28"/>
      <c r="P495" s="28"/>
      <c r="Q495" s="28"/>
      <c r="R495" s="28"/>
      <c r="S495" s="28"/>
      <c r="T495" s="28"/>
      <c r="U495" s="28"/>
      <c r="V495" s="28"/>
      <c r="W495" s="28"/>
      <c r="X495" s="28"/>
      <c r="Y495" s="28"/>
      <c r="Z495" s="28"/>
      <c r="AA495" s="28"/>
      <c r="AB495" s="28"/>
      <c r="AC495" s="28"/>
      <c r="AD495" s="28"/>
      <c r="AE495" s="28"/>
      <c r="AF495" s="28"/>
      <c r="AG495" s="28"/>
      <c r="AH495" s="28"/>
    </row>
    <row r="496" spans="4:34" x14ac:dyDescent="0.35">
      <c r="D496" s="26"/>
      <c r="E496" s="26"/>
      <c r="F496" s="26"/>
      <c r="N496" s="28"/>
      <c r="O496" s="28"/>
      <c r="P496" s="28"/>
      <c r="Q496" s="28"/>
      <c r="R496" s="28"/>
      <c r="S496" s="28"/>
      <c r="T496" s="28"/>
      <c r="U496" s="28"/>
      <c r="V496" s="28"/>
      <c r="W496" s="28"/>
      <c r="X496" s="28"/>
      <c r="Y496" s="28"/>
      <c r="Z496" s="28"/>
      <c r="AA496" s="28"/>
      <c r="AB496" s="28"/>
      <c r="AC496" s="28"/>
      <c r="AD496" s="28"/>
      <c r="AE496" s="28"/>
      <c r="AF496" s="28"/>
      <c r="AG496" s="28"/>
      <c r="AH496" s="28"/>
    </row>
    <row r="497" spans="4:34" x14ac:dyDescent="0.35">
      <c r="D497" s="26"/>
      <c r="E497" s="26"/>
      <c r="F497" s="26"/>
      <c r="N497" s="28"/>
      <c r="O497" s="28"/>
      <c r="P497" s="28"/>
      <c r="Q497" s="28"/>
      <c r="R497" s="28"/>
      <c r="S497" s="28"/>
      <c r="T497" s="28"/>
      <c r="U497" s="28"/>
      <c r="V497" s="28"/>
      <c r="W497" s="28"/>
      <c r="X497" s="28"/>
      <c r="Y497" s="28"/>
      <c r="Z497" s="28"/>
      <c r="AA497" s="28"/>
      <c r="AB497" s="28"/>
      <c r="AC497" s="28"/>
      <c r="AD497" s="28"/>
      <c r="AE497" s="28"/>
      <c r="AF497" s="28"/>
      <c r="AG497" s="28"/>
      <c r="AH497" s="28"/>
    </row>
    <row r="498" spans="4:34" x14ac:dyDescent="0.35">
      <c r="D498" s="26"/>
      <c r="E498" s="26"/>
      <c r="F498" s="26"/>
      <c r="N498" s="28"/>
      <c r="O498" s="28"/>
      <c r="P498" s="28"/>
      <c r="Q498" s="28"/>
      <c r="R498" s="28"/>
      <c r="S498" s="28"/>
      <c r="T498" s="28"/>
      <c r="U498" s="28"/>
      <c r="V498" s="28"/>
      <c r="W498" s="28"/>
      <c r="X498" s="28"/>
      <c r="Y498" s="28"/>
      <c r="Z498" s="28"/>
      <c r="AA498" s="28"/>
      <c r="AB498" s="28"/>
      <c r="AC498" s="28"/>
      <c r="AD498" s="28"/>
      <c r="AE498" s="28"/>
      <c r="AF498" s="28"/>
      <c r="AG498" s="28"/>
      <c r="AH498" s="28"/>
    </row>
    <row r="499" spans="4:34" x14ac:dyDescent="0.35">
      <c r="D499" s="26"/>
      <c r="E499" s="26"/>
      <c r="F499" s="26"/>
      <c r="N499" s="28"/>
      <c r="O499" s="28"/>
      <c r="P499" s="28"/>
      <c r="Q499" s="28"/>
      <c r="R499" s="28"/>
      <c r="S499" s="28"/>
      <c r="T499" s="28"/>
      <c r="U499" s="28"/>
      <c r="V499" s="28"/>
      <c r="W499" s="28"/>
      <c r="X499" s="28"/>
      <c r="Y499" s="28"/>
      <c r="Z499" s="28"/>
      <c r="AA499" s="28"/>
      <c r="AB499" s="28"/>
      <c r="AC499" s="28"/>
      <c r="AD499" s="28"/>
      <c r="AE499" s="28"/>
      <c r="AF499" s="28"/>
      <c r="AG499" s="28"/>
      <c r="AH499" s="28"/>
    </row>
    <row r="500" spans="4:34" x14ac:dyDescent="0.35">
      <c r="D500" s="26"/>
      <c r="E500" s="26"/>
      <c r="F500" s="26"/>
      <c r="N500" s="28"/>
      <c r="O500" s="28"/>
      <c r="P500" s="28"/>
      <c r="Q500" s="28"/>
      <c r="R500" s="28"/>
      <c r="S500" s="28"/>
      <c r="T500" s="28"/>
      <c r="U500" s="28"/>
      <c r="V500" s="28"/>
      <c r="W500" s="28"/>
      <c r="X500" s="28"/>
      <c r="Y500" s="28"/>
      <c r="Z500" s="28"/>
      <c r="AA500" s="28"/>
      <c r="AB500" s="28"/>
      <c r="AC500" s="28"/>
      <c r="AD500" s="28"/>
      <c r="AE500" s="28"/>
      <c r="AF500" s="28"/>
      <c r="AG500" s="28"/>
      <c r="AH500" s="28"/>
    </row>
    <row r="501" spans="4:34" x14ac:dyDescent="0.35">
      <c r="D501" s="26"/>
      <c r="E501" s="26"/>
      <c r="F501" s="26"/>
      <c r="N501" s="28"/>
      <c r="O501" s="28"/>
      <c r="P501" s="28"/>
      <c r="Q501" s="28"/>
      <c r="R501" s="28"/>
      <c r="S501" s="28"/>
      <c r="T501" s="28"/>
      <c r="U501" s="28"/>
      <c r="V501" s="28"/>
      <c r="W501" s="28"/>
      <c r="X501" s="28"/>
      <c r="Y501" s="28"/>
      <c r="Z501" s="28"/>
      <c r="AA501" s="28"/>
      <c r="AB501" s="28"/>
      <c r="AC501" s="28"/>
      <c r="AD501" s="28"/>
      <c r="AE501" s="28"/>
      <c r="AF501" s="28"/>
      <c r="AG501" s="28"/>
      <c r="AH501" s="28"/>
    </row>
    <row r="502" spans="4:34" x14ac:dyDescent="0.35">
      <c r="D502" s="26"/>
      <c r="E502" s="26"/>
      <c r="F502" s="26"/>
      <c r="Q502" s="28"/>
    </row>
    <row r="503" spans="4:34" x14ac:dyDescent="0.35">
      <c r="D503" s="26"/>
      <c r="F503" s="40"/>
      <c r="G503" s="105"/>
      <c r="Q503" s="28"/>
    </row>
    <row r="504" spans="4:34" x14ac:dyDescent="0.35">
      <c r="D504" s="26"/>
      <c r="F504" s="40"/>
      <c r="G504" s="105"/>
      <c r="Q504" s="28"/>
    </row>
    <row r="505" spans="4:34" x14ac:dyDescent="0.35">
      <c r="D505" s="26"/>
      <c r="F505" s="40"/>
      <c r="G505" s="105"/>
      <c r="Q505" s="28"/>
    </row>
    <row r="506" spans="4:34" x14ac:dyDescent="0.35">
      <c r="D506" s="26"/>
      <c r="F506" s="40"/>
      <c r="G506" s="105"/>
      <c r="Q506" s="28"/>
    </row>
    <row r="507" spans="4:34" x14ac:dyDescent="0.35">
      <c r="D507" s="26"/>
      <c r="F507" s="40"/>
      <c r="G507" s="105"/>
      <c r="Q507" s="28"/>
    </row>
    <row r="508" spans="4:34" x14ac:dyDescent="0.35">
      <c r="D508" s="26"/>
      <c r="F508" s="40"/>
      <c r="G508" s="105"/>
      <c r="Q508" s="28"/>
    </row>
    <row r="509" spans="4:34" x14ac:dyDescent="0.35">
      <c r="D509" s="26"/>
      <c r="F509" s="40"/>
      <c r="G509" s="105"/>
      <c r="Q509" s="28"/>
    </row>
    <row r="510" spans="4:34" x14ac:dyDescent="0.35">
      <c r="D510" s="26"/>
      <c r="F510" s="40"/>
      <c r="G510" s="105"/>
      <c r="Q510" s="28"/>
    </row>
    <row r="511" spans="4:34" x14ac:dyDescent="0.35">
      <c r="D511" s="26"/>
      <c r="E511" s="26"/>
      <c r="F511" s="26"/>
      <c r="Q511" s="28"/>
    </row>
    <row r="512" spans="4:34" x14ac:dyDescent="0.35">
      <c r="D512" s="26"/>
      <c r="E512" s="26"/>
      <c r="F512" s="26"/>
      <c r="Q512" s="28"/>
    </row>
    <row r="513" spans="4:17" x14ac:dyDescent="0.35">
      <c r="D513" s="26"/>
      <c r="E513" s="26"/>
      <c r="F513" s="26"/>
      <c r="Q513" s="28"/>
    </row>
    <row r="514" spans="4:17" x14ac:dyDescent="0.35">
      <c r="D514" s="26"/>
      <c r="E514" s="26"/>
      <c r="F514" s="26"/>
      <c r="Q514" s="28"/>
    </row>
    <row r="515" spans="4:17" x14ac:dyDescent="0.35">
      <c r="D515" s="26"/>
      <c r="E515" s="26"/>
      <c r="F515" s="26"/>
      <c r="Q515" s="28"/>
    </row>
    <row r="516" spans="4:17" x14ac:dyDescent="0.35">
      <c r="D516" s="26"/>
      <c r="E516" s="26"/>
      <c r="F516" s="26"/>
      <c r="Q516" s="28"/>
    </row>
    <row r="517" spans="4:17" x14ac:dyDescent="0.35">
      <c r="D517" s="26"/>
      <c r="E517" s="26"/>
      <c r="F517" s="26"/>
      <c r="Q517" s="28"/>
    </row>
    <row r="518" spans="4:17" x14ac:dyDescent="0.35">
      <c r="D518" s="26"/>
      <c r="E518" s="26"/>
      <c r="F518" s="26"/>
      <c r="Q518" s="28"/>
    </row>
    <row r="519" spans="4:17" x14ac:dyDescent="0.35">
      <c r="D519" s="26"/>
      <c r="E519" s="26"/>
      <c r="F519" s="26"/>
      <c r="Q519" s="28"/>
    </row>
    <row r="520" spans="4:17" x14ac:dyDescent="0.35">
      <c r="D520" s="26"/>
      <c r="E520" s="26"/>
      <c r="F520" s="26"/>
      <c r="Q520" s="28"/>
    </row>
    <row r="521" spans="4:17" x14ac:dyDescent="0.35">
      <c r="D521" s="26"/>
      <c r="E521" s="26"/>
      <c r="F521" s="26"/>
      <c r="Q521" s="28"/>
    </row>
    <row r="522" spans="4:17" x14ac:dyDescent="0.35">
      <c r="D522" s="26"/>
      <c r="E522" s="26"/>
      <c r="F522" s="26"/>
      <c r="Q522" s="28"/>
    </row>
    <row r="523" spans="4:17" x14ac:dyDescent="0.35">
      <c r="D523" s="26"/>
      <c r="E523" s="26"/>
      <c r="F523" s="26"/>
      <c r="Q523" s="28"/>
    </row>
    <row r="524" spans="4:17" x14ac:dyDescent="0.35">
      <c r="D524" s="26"/>
      <c r="E524" s="26"/>
      <c r="F524" s="26"/>
      <c r="Q524" s="28"/>
    </row>
    <row r="525" spans="4:17" x14ac:dyDescent="0.35">
      <c r="D525" s="26"/>
      <c r="E525" s="26"/>
      <c r="F525" s="26"/>
      <c r="Q525" s="28"/>
    </row>
    <row r="526" spans="4:17" x14ac:dyDescent="0.35">
      <c r="D526" s="26"/>
      <c r="E526" s="26"/>
      <c r="F526" s="26"/>
      <c r="Q526" s="28"/>
    </row>
    <row r="527" spans="4:17" x14ac:dyDescent="0.35">
      <c r="D527" s="26"/>
      <c r="E527" s="26"/>
      <c r="F527" s="26"/>
      <c r="Q527" s="28"/>
    </row>
    <row r="528" spans="4:17" x14ac:dyDescent="0.35">
      <c r="D528" s="26"/>
      <c r="E528" s="26"/>
      <c r="F528" s="26"/>
      <c r="Q528" s="28"/>
    </row>
    <row r="529" spans="4:17" x14ac:dyDescent="0.35">
      <c r="D529" s="26"/>
      <c r="E529" s="26"/>
      <c r="F529" s="26"/>
      <c r="Q529" s="28"/>
    </row>
    <row r="530" spans="4:17" x14ac:dyDescent="0.35">
      <c r="D530" s="26"/>
      <c r="E530" s="26"/>
      <c r="F530" s="26"/>
      <c r="Q530" s="28"/>
    </row>
    <row r="531" spans="4:17" x14ac:dyDescent="0.35">
      <c r="D531" s="26"/>
      <c r="E531" s="26"/>
      <c r="F531" s="26"/>
      <c r="Q531" s="28"/>
    </row>
    <row r="532" spans="4:17" x14ac:dyDescent="0.35">
      <c r="D532" s="26"/>
      <c r="E532" s="26"/>
      <c r="F532" s="26"/>
      <c r="Q532" s="28"/>
    </row>
    <row r="533" spans="4:17" x14ac:dyDescent="0.35">
      <c r="D533" s="26"/>
      <c r="E533" s="26"/>
      <c r="F533" s="26"/>
      <c r="Q533" s="28"/>
    </row>
    <row r="534" spans="4:17" x14ac:dyDescent="0.35">
      <c r="D534" s="26"/>
      <c r="E534" s="26"/>
      <c r="F534" s="26"/>
      <c r="Q534" s="28"/>
    </row>
    <row r="535" spans="4:17" x14ac:dyDescent="0.35">
      <c r="D535" s="26"/>
      <c r="E535" s="26"/>
      <c r="F535" s="26"/>
    </row>
    <row r="536" spans="4:17" x14ac:dyDescent="0.35">
      <c r="D536" s="26"/>
      <c r="E536" s="26"/>
      <c r="F536" s="26"/>
    </row>
    <row r="537" spans="4:17" x14ac:dyDescent="0.35">
      <c r="D537" s="26"/>
      <c r="E537" s="26"/>
      <c r="F537" s="26"/>
    </row>
    <row r="538" spans="4:17" x14ac:dyDescent="0.35">
      <c r="D538" s="26"/>
      <c r="E538" s="26"/>
      <c r="F538" s="26"/>
    </row>
    <row r="539" spans="4:17" x14ac:dyDescent="0.35">
      <c r="D539" s="26"/>
      <c r="E539" s="26"/>
      <c r="F539" s="26"/>
    </row>
    <row r="540" spans="4:17" x14ac:dyDescent="0.35">
      <c r="D540" s="26"/>
      <c r="E540" s="26"/>
      <c r="F540" s="26"/>
    </row>
    <row r="541" spans="4:17" x14ac:dyDescent="0.35">
      <c r="D541" s="26"/>
      <c r="E541" s="26"/>
      <c r="F541" s="26"/>
    </row>
    <row r="542" spans="4:17" x14ac:dyDescent="0.35">
      <c r="D542" s="26"/>
      <c r="E542" s="26"/>
      <c r="F542" s="26"/>
    </row>
    <row r="543" spans="4:17" x14ac:dyDescent="0.35">
      <c r="D543" s="26"/>
      <c r="E543" s="26"/>
      <c r="F543" s="26"/>
    </row>
    <row r="544" spans="4:17" x14ac:dyDescent="0.35">
      <c r="D544" s="26"/>
      <c r="E544" s="26"/>
      <c r="F544" s="26"/>
    </row>
    <row r="545" s="26" customFormat="1" x14ac:dyDescent="0.35"/>
    <row r="546" s="26" customFormat="1" x14ac:dyDescent="0.35"/>
    <row r="547" s="26" customFormat="1" x14ac:dyDescent="0.35"/>
    <row r="548" s="26" customFormat="1" x14ac:dyDescent="0.35"/>
    <row r="549" s="26" customFormat="1" x14ac:dyDescent="0.35"/>
    <row r="550" s="26" customFormat="1" x14ac:dyDescent="0.35"/>
    <row r="551" s="26" customFormat="1" x14ac:dyDescent="0.35"/>
    <row r="552" s="26" customFormat="1" x14ac:dyDescent="0.35"/>
    <row r="553" s="26" customFormat="1" x14ac:dyDescent="0.35"/>
    <row r="554" s="26" customFormat="1" x14ac:dyDescent="0.35"/>
    <row r="555" s="26" customFormat="1" x14ac:dyDescent="0.35"/>
    <row r="556" s="26" customFormat="1" x14ac:dyDescent="0.35"/>
    <row r="557" s="26" customFormat="1" x14ac:dyDescent="0.35"/>
    <row r="558" s="26" customFormat="1" x14ac:dyDescent="0.35"/>
    <row r="559" s="26" customFormat="1" x14ac:dyDescent="0.35"/>
    <row r="560" s="26" customFormat="1" x14ac:dyDescent="0.35"/>
    <row r="561" s="26" customFormat="1" x14ac:dyDescent="0.35"/>
    <row r="562" s="26" customFormat="1" x14ac:dyDescent="0.35"/>
    <row r="563" s="26" customFormat="1" x14ac:dyDescent="0.35"/>
    <row r="564" s="26" customFormat="1" x14ac:dyDescent="0.35"/>
    <row r="565" s="26" customFormat="1" x14ac:dyDescent="0.35"/>
    <row r="566" s="26" customFormat="1" x14ac:dyDescent="0.35"/>
    <row r="567" s="26" customFormat="1" x14ac:dyDescent="0.35"/>
    <row r="568" s="26" customFormat="1" x14ac:dyDescent="0.35"/>
    <row r="569" s="26" customFormat="1" x14ac:dyDescent="0.35"/>
    <row r="570" s="26" customFormat="1" x14ac:dyDescent="0.35"/>
    <row r="571" s="26" customFormat="1" x14ac:dyDescent="0.35"/>
    <row r="572" s="26" customFormat="1" x14ac:dyDescent="0.35"/>
    <row r="573" s="26" customFormat="1" x14ac:dyDescent="0.35"/>
    <row r="574" s="26" customFormat="1" x14ac:dyDescent="0.35"/>
    <row r="575" s="26" customFormat="1" x14ac:dyDescent="0.35"/>
    <row r="576" s="26" customFormat="1" x14ac:dyDescent="0.35"/>
    <row r="577" s="26" customFormat="1" x14ac:dyDescent="0.35"/>
    <row r="578" s="26" customFormat="1" x14ac:dyDescent="0.35"/>
    <row r="579" s="26" customFormat="1" x14ac:dyDescent="0.35"/>
    <row r="580" s="26" customFormat="1" x14ac:dyDescent="0.35"/>
    <row r="581" s="26" customFormat="1" x14ac:dyDescent="0.35"/>
    <row r="582" s="26" customFormat="1" x14ac:dyDescent="0.35"/>
    <row r="583" s="26" customFormat="1" x14ac:dyDescent="0.35"/>
    <row r="584" s="26" customFormat="1" x14ac:dyDescent="0.35"/>
    <row r="585" s="26" customFormat="1" x14ac:dyDescent="0.35"/>
    <row r="586" s="26" customFormat="1" x14ac:dyDescent="0.35"/>
    <row r="587" s="26" customFormat="1" x14ac:dyDescent="0.35"/>
    <row r="588" s="26" customFormat="1" x14ac:dyDescent="0.35"/>
    <row r="589" s="26" customFormat="1" x14ac:dyDescent="0.35"/>
    <row r="590" s="26" customFormat="1" x14ac:dyDescent="0.35"/>
    <row r="591" s="26" customFormat="1" x14ac:dyDescent="0.35"/>
    <row r="592" s="26" customFormat="1" x14ac:dyDescent="0.35"/>
    <row r="593" s="26" customFormat="1" x14ac:dyDescent="0.35"/>
    <row r="594" s="26" customFormat="1" x14ac:dyDescent="0.35"/>
    <row r="595" s="26" customFormat="1" x14ac:dyDescent="0.35"/>
    <row r="596" s="26" customFormat="1" x14ac:dyDescent="0.35"/>
    <row r="597" s="26" customFormat="1" x14ac:dyDescent="0.35"/>
    <row r="598" s="26" customFormat="1" x14ac:dyDescent="0.35"/>
    <row r="599" s="26" customFormat="1" x14ac:dyDescent="0.35"/>
    <row r="600" s="26" customFormat="1" x14ac:dyDescent="0.35"/>
    <row r="601" s="26" customFormat="1" x14ac:dyDescent="0.35"/>
    <row r="602" s="26" customFormat="1" x14ac:dyDescent="0.35"/>
    <row r="603" s="26" customFormat="1" x14ac:dyDescent="0.35"/>
    <row r="604" s="26" customFormat="1" x14ac:dyDescent="0.35"/>
    <row r="605" s="26" customFormat="1" x14ac:dyDescent="0.35"/>
    <row r="606" s="26" customFormat="1" x14ac:dyDescent="0.35"/>
    <row r="607" s="26" customFormat="1" x14ac:dyDescent="0.35"/>
    <row r="608" s="26" customFormat="1" x14ac:dyDescent="0.35"/>
    <row r="609" s="26" customFormat="1" x14ac:dyDescent="0.35"/>
    <row r="610" s="26" customFormat="1" x14ac:dyDescent="0.35"/>
    <row r="611" s="26" customFormat="1" x14ac:dyDescent="0.35"/>
    <row r="612" s="26" customFormat="1" x14ac:dyDescent="0.35"/>
    <row r="613" s="26" customFormat="1" x14ac:dyDescent="0.35"/>
    <row r="614" s="26" customFormat="1" x14ac:dyDescent="0.35"/>
    <row r="615" s="26" customFormat="1" x14ac:dyDescent="0.35"/>
    <row r="616" s="26" customFormat="1" x14ac:dyDescent="0.35"/>
    <row r="617" s="26" customFormat="1" x14ac:dyDescent="0.35"/>
    <row r="618" s="26" customFormat="1" x14ac:dyDescent="0.35"/>
    <row r="619" s="26" customFormat="1" x14ac:dyDescent="0.35"/>
    <row r="620" s="26" customFormat="1" x14ac:dyDescent="0.35"/>
    <row r="621" s="26" customFormat="1" x14ac:dyDescent="0.35"/>
    <row r="622" s="26" customFormat="1" x14ac:dyDescent="0.35"/>
    <row r="623" s="26" customFormat="1" x14ac:dyDescent="0.35"/>
    <row r="624" s="26" customFormat="1" x14ac:dyDescent="0.35"/>
    <row r="626" s="26" customFormat="1" x14ac:dyDescent="0.35"/>
    <row r="627" s="26" customFormat="1" x14ac:dyDescent="0.35"/>
    <row r="628" s="26" customFormat="1" x14ac:dyDescent="0.35"/>
    <row r="629" s="26" customFormat="1" x14ac:dyDescent="0.35"/>
    <row r="630" s="26" customFormat="1" x14ac:dyDescent="0.35"/>
    <row r="631" s="26" customFormat="1" x14ac:dyDescent="0.35"/>
    <row r="632" s="26" customFormat="1" x14ac:dyDescent="0.35"/>
    <row r="633" s="26" customFormat="1" x14ac:dyDescent="0.35"/>
    <row r="634" s="26" customFormat="1" x14ac:dyDescent="0.35"/>
    <row r="635" s="26" customFormat="1" x14ac:dyDescent="0.35"/>
    <row r="636" s="26" customFormat="1" x14ac:dyDescent="0.35"/>
    <row r="637" s="26" customFormat="1" x14ac:dyDescent="0.35"/>
    <row r="638" s="26" customFormat="1" x14ac:dyDescent="0.35"/>
    <row r="639" s="26" customFormat="1" x14ac:dyDescent="0.35"/>
    <row r="643" s="26" customFormat="1" x14ac:dyDescent="0.35"/>
    <row r="650" s="26" customFormat="1" x14ac:dyDescent="0.35"/>
    <row r="651" s="26" customFormat="1" x14ac:dyDescent="0.35"/>
    <row r="652" s="26" customFormat="1" x14ac:dyDescent="0.35"/>
    <row r="653" s="26" customFormat="1" x14ac:dyDescent="0.35"/>
    <row r="654" s="26" customFormat="1" x14ac:dyDescent="0.35"/>
    <row r="655" s="26" customFormat="1" x14ac:dyDescent="0.35"/>
    <row r="656" s="26" customFormat="1" x14ac:dyDescent="0.35"/>
    <row r="657" s="26" customFormat="1" x14ac:dyDescent="0.35"/>
    <row r="658" s="26" customFormat="1" x14ac:dyDescent="0.35"/>
    <row r="659" s="26" customFormat="1" x14ac:dyDescent="0.35"/>
    <row r="660" s="26" customFormat="1" x14ac:dyDescent="0.35"/>
    <row r="661" s="26" customFormat="1" x14ac:dyDescent="0.35"/>
    <row r="662" s="26" customFormat="1" x14ac:dyDescent="0.35"/>
    <row r="663" s="26" customFormat="1" x14ac:dyDescent="0.35"/>
    <row r="664" s="26" customFormat="1" x14ac:dyDescent="0.35"/>
    <row r="665" s="26" customFormat="1" x14ac:dyDescent="0.35"/>
    <row r="666" s="26" customFormat="1" x14ac:dyDescent="0.35"/>
    <row r="667" s="26" customFormat="1" x14ac:dyDescent="0.35"/>
    <row r="668" s="26" customFormat="1" x14ac:dyDescent="0.35"/>
    <row r="669" s="26" customFormat="1" x14ac:dyDescent="0.35"/>
    <row r="670" s="26" customFormat="1" x14ac:dyDescent="0.35"/>
    <row r="672" s="26" customFormat="1" x14ac:dyDescent="0.35"/>
    <row r="673" s="26" customFormat="1" x14ac:dyDescent="0.35"/>
    <row r="674" s="26" customFormat="1" x14ac:dyDescent="0.35"/>
    <row r="675" s="26" customFormat="1" x14ac:dyDescent="0.35"/>
    <row r="676" s="26" customFormat="1" x14ac:dyDescent="0.35"/>
    <row r="677" s="26" customFormat="1" x14ac:dyDescent="0.35"/>
  </sheetData>
  <sheetProtection sheet="1" objects="1" scenarios="1" selectLockedCells="1"/>
  <phoneticPr fontId="3" type="noConversion"/>
  <pageMargins left="0.75" right="0.75" top="1" bottom="1" header="0.5" footer="0.5"/>
  <pageSetup orientation="portrait" horizontalDpi="4294967295"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5"/>
  <sheetViews>
    <sheetView workbookViewId="0">
      <selection activeCell="R3" sqref="R3"/>
    </sheetView>
  </sheetViews>
  <sheetFormatPr defaultRowHeight="15.5" x14ac:dyDescent="0.35"/>
  <cols>
    <col min="1" max="7" width="8.7265625" style="26"/>
    <col min="8" max="8" width="11" style="26" customWidth="1"/>
    <col min="9" max="9" width="12.453125" style="26" customWidth="1"/>
    <col min="10" max="15" width="8.7265625" style="26"/>
    <col min="16" max="16" width="11.453125" style="26" customWidth="1"/>
    <col min="17" max="16384" width="8.7265625" style="26"/>
  </cols>
  <sheetData>
    <row r="1" spans="1:31" ht="20" x14ac:dyDescent="0.4">
      <c r="A1" s="1"/>
      <c r="B1" s="35" t="s">
        <v>162</v>
      </c>
    </row>
    <row r="2" spans="1:31" x14ac:dyDescent="0.35">
      <c r="A2" s="29"/>
      <c r="J2" s="28"/>
      <c r="K2" s="28"/>
      <c r="L2" s="28"/>
      <c r="M2" s="28"/>
      <c r="N2" s="28"/>
      <c r="O2" s="28"/>
      <c r="P2" s="28"/>
      <c r="Q2" s="28"/>
      <c r="R2" s="28"/>
    </row>
    <row r="3" spans="1:31" x14ac:dyDescent="0.35">
      <c r="J3" s="28"/>
      <c r="K3" s="28"/>
      <c r="L3" s="28"/>
      <c r="M3" s="28"/>
      <c r="N3" s="28"/>
      <c r="O3" s="28"/>
      <c r="P3" s="28"/>
      <c r="Q3" s="28"/>
      <c r="R3" s="28"/>
    </row>
    <row r="4" spans="1:31" x14ac:dyDescent="0.35">
      <c r="J4" s="28"/>
      <c r="K4" s="28"/>
      <c r="L4" s="28"/>
      <c r="M4" s="28"/>
      <c r="N4" s="28"/>
      <c r="O4" s="28"/>
      <c r="P4" s="28"/>
      <c r="Q4" s="28"/>
      <c r="R4" s="28"/>
    </row>
    <row r="5" spans="1:31" x14ac:dyDescent="0.35">
      <c r="J5" s="28"/>
      <c r="K5" s="28"/>
      <c r="L5" s="28"/>
      <c r="M5" s="28"/>
      <c r="N5" s="28"/>
      <c r="O5" s="28"/>
      <c r="P5" s="28"/>
      <c r="Q5" s="28"/>
      <c r="R5" s="28"/>
    </row>
    <row r="6" spans="1:31" x14ac:dyDescent="0.35">
      <c r="J6" s="28"/>
      <c r="K6" s="28"/>
      <c r="L6" s="28"/>
      <c r="M6" s="28"/>
      <c r="N6" s="28"/>
      <c r="O6" s="28"/>
      <c r="P6" s="28"/>
      <c r="Q6" s="28"/>
      <c r="R6" s="28"/>
    </row>
    <row r="7" spans="1:31" x14ac:dyDescent="0.35">
      <c r="J7" s="28"/>
      <c r="K7" s="28"/>
      <c r="L7" s="28"/>
      <c r="M7" s="28"/>
      <c r="N7" s="28"/>
      <c r="O7" s="28"/>
      <c r="P7" s="28"/>
      <c r="Q7" s="28"/>
      <c r="R7" s="28"/>
    </row>
    <row r="8" spans="1:31" x14ac:dyDescent="0.35">
      <c r="J8" s="28"/>
      <c r="K8" s="28"/>
      <c r="L8" s="28"/>
      <c r="M8" s="28"/>
      <c r="N8" s="28"/>
      <c r="O8" s="28"/>
      <c r="P8" s="28"/>
      <c r="Q8" s="28"/>
      <c r="R8" s="28"/>
    </row>
    <row r="9" spans="1:31" x14ac:dyDescent="0.35">
      <c r="J9" s="28"/>
      <c r="K9" s="28"/>
      <c r="L9" s="28"/>
      <c r="M9" s="28"/>
      <c r="N9" s="28"/>
      <c r="O9" s="28"/>
      <c r="P9" s="28"/>
      <c r="Q9" s="28"/>
      <c r="R9" s="28"/>
    </row>
    <row r="10" spans="1:31" x14ac:dyDescent="0.35">
      <c r="J10" s="28"/>
      <c r="K10" s="28"/>
      <c r="L10" s="28"/>
      <c r="M10" s="28"/>
      <c r="N10" s="28"/>
      <c r="O10" s="28"/>
      <c r="P10" s="28"/>
      <c r="Q10" s="28"/>
      <c r="R10" s="28"/>
      <c r="S10" s="28"/>
      <c r="T10" s="28"/>
      <c r="U10" s="28"/>
      <c r="V10" s="28"/>
      <c r="W10" s="28"/>
      <c r="X10" s="28"/>
      <c r="Y10" s="28"/>
      <c r="Z10" s="28"/>
      <c r="AA10" s="28"/>
      <c r="AB10" s="28"/>
      <c r="AC10" s="28"/>
      <c r="AD10" s="28"/>
      <c r="AE10" s="28"/>
    </row>
    <row r="11" spans="1:31" x14ac:dyDescent="0.35">
      <c r="J11" s="28"/>
      <c r="K11" s="28"/>
      <c r="L11" s="28"/>
      <c r="M11" s="28"/>
      <c r="N11" s="28"/>
      <c r="O11" s="28"/>
      <c r="P11" s="28"/>
      <c r="Q11" s="28"/>
      <c r="R11" s="28"/>
      <c r="S11" s="28"/>
      <c r="T11" s="28"/>
      <c r="U11" s="28"/>
      <c r="V11" s="28"/>
      <c r="W11" s="28"/>
      <c r="X11" s="28"/>
      <c r="Y11" s="28"/>
      <c r="Z11" s="28"/>
      <c r="AA11" s="28"/>
      <c r="AB11" s="28"/>
      <c r="AC11" s="28"/>
      <c r="AD11" s="28"/>
      <c r="AE11" s="28"/>
    </row>
    <row r="12" spans="1:31" x14ac:dyDescent="0.35">
      <c r="J12" s="28"/>
      <c r="K12" s="28"/>
      <c r="L12" s="28"/>
      <c r="M12" s="28"/>
      <c r="N12" s="28"/>
      <c r="O12" s="28"/>
      <c r="P12" s="28"/>
      <c r="Q12" s="28"/>
      <c r="R12" s="28"/>
      <c r="S12" s="28"/>
      <c r="T12" s="28"/>
      <c r="U12" s="28"/>
      <c r="V12" s="28"/>
      <c r="W12" s="28"/>
      <c r="X12" s="28"/>
      <c r="Y12" s="28"/>
      <c r="Z12" s="28"/>
      <c r="AA12" s="28"/>
      <c r="AB12" s="28"/>
      <c r="AC12" s="28"/>
      <c r="AD12" s="28"/>
      <c r="AE12" s="28"/>
    </row>
    <row r="13" spans="1:31" x14ac:dyDescent="0.35">
      <c r="J13" s="28"/>
      <c r="K13" s="28"/>
      <c r="L13" s="28"/>
      <c r="M13" s="28"/>
      <c r="N13" s="28"/>
      <c r="O13" s="28"/>
      <c r="P13" s="28"/>
      <c r="Q13" s="28"/>
      <c r="R13" s="28"/>
      <c r="S13" s="28"/>
      <c r="T13" s="28"/>
      <c r="U13" s="28"/>
      <c r="V13" s="28"/>
      <c r="W13" s="28"/>
      <c r="X13" s="28"/>
      <c r="Y13" s="28"/>
      <c r="Z13" s="28"/>
      <c r="AA13" s="28"/>
      <c r="AB13" s="28"/>
      <c r="AC13" s="28"/>
      <c r="AD13" s="28"/>
      <c r="AE13" s="28"/>
    </row>
    <row r="14" spans="1:31" x14ac:dyDescent="0.35">
      <c r="J14" s="28"/>
      <c r="K14" s="28"/>
      <c r="L14" s="28"/>
      <c r="M14" s="28"/>
      <c r="N14" s="28"/>
      <c r="O14" s="28"/>
      <c r="P14" s="28"/>
      <c r="Q14" s="28"/>
      <c r="R14" s="28"/>
      <c r="S14" s="28"/>
      <c r="T14" s="28"/>
      <c r="U14" s="28"/>
      <c r="V14" s="28"/>
      <c r="W14" s="28"/>
      <c r="X14" s="28"/>
      <c r="Y14" s="28"/>
      <c r="Z14" s="28"/>
      <c r="AA14" s="28"/>
      <c r="AB14" s="28"/>
      <c r="AC14" s="28"/>
      <c r="AD14" s="28"/>
      <c r="AE14" s="28"/>
    </row>
    <row r="15" spans="1:31" x14ac:dyDescent="0.35">
      <c r="J15" s="28"/>
      <c r="K15" s="28"/>
      <c r="L15" s="28"/>
      <c r="M15" s="28"/>
      <c r="N15" s="28"/>
      <c r="O15" s="28"/>
      <c r="P15" s="28"/>
      <c r="Q15" s="28"/>
      <c r="R15" s="28"/>
      <c r="S15" s="28"/>
      <c r="T15" s="28"/>
      <c r="U15" s="28"/>
      <c r="V15" s="28"/>
      <c r="W15" s="28"/>
      <c r="X15" s="28"/>
      <c r="Y15" s="28"/>
      <c r="Z15" s="28"/>
      <c r="AA15" s="28"/>
      <c r="AB15" s="28"/>
      <c r="AC15" s="28"/>
      <c r="AD15" s="28"/>
      <c r="AE15" s="28"/>
    </row>
    <row r="16" spans="1:31" x14ac:dyDescent="0.35">
      <c r="J16" s="28"/>
      <c r="K16" s="28"/>
      <c r="L16" s="28"/>
      <c r="M16" s="28"/>
      <c r="N16" s="28"/>
      <c r="O16" s="28"/>
      <c r="P16" s="28"/>
      <c r="Q16" s="28"/>
      <c r="R16" s="28"/>
      <c r="S16" s="28"/>
      <c r="T16" s="28"/>
      <c r="U16" s="28"/>
      <c r="V16" s="28"/>
      <c r="W16" s="28"/>
      <c r="X16" s="28"/>
      <c r="Y16" s="28"/>
      <c r="Z16" s="28"/>
      <c r="AA16" s="28"/>
      <c r="AB16" s="28"/>
      <c r="AC16" s="28"/>
      <c r="AD16" s="28"/>
      <c r="AE16" s="28"/>
    </row>
    <row r="17" spans="7:31" x14ac:dyDescent="0.35">
      <c r="J17" s="28"/>
      <c r="K17" s="28"/>
      <c r="L17" s="28"/>
      <c r="M17" s="28"/>
      <c r="N17" s="28"/>
      <c r="O17" s="28"/>
      <c r="P17" s="28"/>
      <c r="Q17" s="28"/>
      <c r="R17" s="28"/>
      <c r="S17" s="28"/>
      <c r="T17" s="28"/>
      <c r="U17" s="28"/>
      <c r="V17" s="28"/>
      <c r="W17" s="28"/>
      <c r="X17" s="28"/>
      <c r="Y17" s="28"/>
      <c r="Z17" s="28"/>
      <c r="AA17" s="28"/>
      <c r="AB17" s="28"/>
      <c r="AC17" s="28"/>
      <c r="AD17" s="28"/>
      <c r="AE17" s="28"/>
    </row>
    <row r="18" spans="7:31" x14ac:dyDescent="0.35">
      <c r="J18" s="28"/>
      <c r="K18" s="28"/>
      <c r="L18" s="28"/>
      <c r="M18" s="28"/>
      <c r="N18" s="28"/>
      <c r="O18" s="28"/>
      <c r="P18" s="28"/>
      <c r="Q18" s="28"/>
      <c r="R18" s="28"/>
      <c r="S18" s="28"/>
      <c r="T18" s="28"/>
      <c r="U18" s="28"/>
      <c r="V18" s="28"/>
      <c r="W18" s="28"/>
      <c r="X18" s="28"/>
      <c r="Y18" s="28"/>
      <c r="Z18" s="28"/>
      <c r="AA18" s="28"/>
      <c r="AB18" s="28"/>
      <c r="AC18" s="28"/>
      <c r="AD18" s="28"/>
      <c r="AE18" s="28"/>
    </row>
    <row r="19" spans="7:31" x14ac:dyDescent="0.35">
      <c r="J19" s="28"/>
      <c r="K19" s="28"/>
      <c r="L19" s="28"/>
      <c r="M19" s="28"/>
      <c r="N19" s="28"/>
      <c r="O19" s="28"/>
      <c r="P19" s="28"/>
      <c r="Q19" s="28"/>
      <c r="R19" s="28"/>
      <c r="S19" s="28"/>
      <c r="T19" s="28"/>
      <c r="U19" s="28"/>
      <c r="V19" s="28"/>
      <c r="W19" s="28"/>
      <c r="X19" s="28"/>
      <c r="Y19" s="28"/>
      <c r="Z19" s="28"/>
      <c r="AA19" s="28"/>
      <c r="AB19" s="28"/>
      <c r="AC19" s="28"/>
      <c r="AD19" s="28"/>
      <c r="AE19" s="28"/>
    </row>
    <row r="20" spans="7:31" x14ac:dyDescent="0.35">
      <c r="J20" s="28"/>
      <c r="K20" s="28"/>
      <c r="L20" s="28"/>
      <c r="M20" s="28"/>
      <c r="N20" s="28"/>
      <c r="O20" s="28"/>
      <c r="P20" s="28"/>
      <c r="Q20" s="28"/>
      <c r="R20" s="28"/>
      <c r="S20" s="28"/>
      <c r="T20" s="28"/>
      <c r="U20" s="28"/>
      <c r="V20" s="28"/>
      <c r="W20" s="28"/>
      <c r="X20" s="28"/>
      <c r="Y20" s="28"/>
      <c r="Z20" s="28"/>
      <c r="AA20" s="28"/>
      <c r="AB20" s="28"/>
      <c r="AC20" s="28"/>
      <c r="AD20" s="28"/>
      <c r="AE20" s="28"/>
    </row>
    <row r="21" spans="7:31" x14ac:dyDescent="0.35">
      <c r="J21" s="28"/>
      <c r="K21" s="28"/>
      <c r="L21" s="28"/>
      <c r="M21" s="28"/>
      <c r="N21" s="28"/>
      <c r="O21" s="28"/>
      <c r="P21" s="28"/>
      <c r="Q21" s="28"/>
      <c r="R21" s="28"/>
      <c r="S21" s="28"/>
      <c r="T21" s="28"/>
      <c r="U21" s="28"/>
      <c r="V21" s="28"/>
      <c r="W21" s="28"/>
      <c r="X21" s="28"/>
      <c r="Y21" s="28"/>
      <c r="Z21" s="28"/>
      <c r="AA21" s="28"/>
      <c r="AB21" s="28"/>
      <c r="AC21" s="28"/>
      <c r="AD21" s="28"/>
      <c r="AE21" s="28"/>
    </row>
    <row r="22" spans="7:31" x14ac:dyDescent="0.35">
      <c r="J22" s="28"/>
      <c r="K22" s="28"/>
      <c r="L22" s="28"/>
      <c r="M22" s="28"/>
      <c r="N22" s="28"/>
      <c r="O22" s="28"/>
      <c r="P22" s="28"/>
      <c r="Q22" s="28"/>
      <c r="R22" s="28"/>
      <c r="S22" s="28"/>
      <c r="T22" s="28"/>
      <c r="U22" s="28"/>
      <c r="V22" s="28"/>
      <c r="W22" s="28"/>
      <c r="X22" s="28"/>
      <c r="Y22" s="28"/>
      <c r="Z22" s="28"/>
      <c r="AA22" s="28"/>
      <c r="AB22" s="28"/>
      <c r="AC22" s="28"/>
      <c r="AD22" s="28"/>
      <c r="AE22" s="28"/>
    </row>
    <row r="23" spans="7:31" x14ac:dyDescent="0.35">
      <c r="J23" s="28"/>
      <c r="K23" s="28"/>
      <c r="L23" s="28"/>
      <c r="M23" s="28"/>
      <c r="N23" s="28"/>
      <c r="O23" s="28"/>
      <c r="P23" s="28"/>
      <c r="Q23" s="28"/>
      <c r="R23" s="28"/>
      <c r="S23" s="28"/>
      <c r="T23" s="28"/>
      <c r="U23" s="28"/>
      <c r="V23" s="28"/>
      <c r="W23" s="28"/>
      <c r="X23" s="28"/>
      <c r="Y23" s="28"/>
      <c r="Z23" s="28"/>
      <c r="AA23" s="28"/>
      <c r="AB23" s="28"/>
      <c r="AC23" s="28"/>
      <c r="AD23" s="28"/>
      <c r="AE23" s="28"/>
    </row>
    <row r="24" spans="7:31" ht="18" x14ac:dyDescent="0.4">
      <c r="G24" s="32" t="s">
        <v>207</v>
      </c>
      <c r="J24" s="28"/>
      <c r="K24" s="28"/>
      <c r="L24" s="28"/>
      <c r="M24" s="28"/>
      <c r="N24" s="28"/>
      <c r="O24" s="28"/>
      <c r="P24" s="28"/>
      <c r="Q24" s="28"/>
      <c r="R24" s="28"/>
      <c r="S24" s="28"/>
      <c r="T24" s="28"/>
      <c r="U24" s="28"/>
      <c r="V24" s="28"/>
      <c r="W24" s="28"/>
      <c r="X24" s="28"/>
      <c r="Y24" s="28"/>
      <c r="Z24" s="28"/>
      <c r="AA24" s="28"/>
      <c r="AB24" s="28"/>
      <c r="AC24" s="28"/>
      <c r="AD24" s="28"/>
      <c r="AE24" s="28"/>
    </row>
    <row r="25" spans="7:31" x14ac:dyDescent="0.35">
      <c r="J25" s="28"/>
      <c r="K25" s="28"/>
      <c r="L25" s="28"/>
      <c r="M25" s="28"/>
      <c r="N25" s="28"/>
      <c r="O25" s="28"/>
      <c r="P25" s="28"/>
      <c r="Q25" s="28"/>
      <c r="R25" s="28"/>
      <c r="S25" s="28"/>
      <c r="T25" s="28"/>
      <c r="U25" s="28"/>
      <c r="V25" s="28"/>
      <c r="W25" s="28"/>
      <c r="X25" s="28"/>
      <c r="Y25" s="28"/>
      <c r="Z25" s="28"/>
      <c r="AA25" s="28"/>
      <c r="AB25" s="28"/>
      <c r="AC25" s="28"/>
      <c r="AD25" s="28"/>
      <c r="AE25" s="28"/>
    </row>
    <row r="26" spans="7:31" x14ac:dyDescent="0.35">
      <c r="J26" s="28"/>
      <c r="K26" s="28"/>
      <c r="L26" s="28"/>
      <c r="M26" s="28"/>
      <c r="N26" s="28"/>
      <c r="O26" s="28"/>
      <c r="P26" s="28"/>
      <c r="Q26" s="28"/>
      <c r="R26" s="28"/>
      <c r="S26" s="28"/>
      <c r="T26" s="28"/>
      <c r="U26" s="28"/>
      <c r="V26" s="28"/>
      <c r="W26" s="28"/>
      <c r="X26" s="28"/>
      <c r="Y26" s="28"/>
      <c r="Z26" s="28"/>
      <c r="AA26" s="28"/>
      <c r="AB26" s="28"/>
      <c r="AC26" s="28"/>
      <c r="AD26" s="28"/>
      <c r="AE26" s="28"/>
    </row>
    <row r="27" spans="7:31" x14ac:dyDescent="0.35">
      <c r="J27" s="28"/>
      <c r="K27" s="28"/>
      <c r="L27" s="28"/>
      <c r="M27" s="28"/>
      <c r="N27" s="28"/>
      <c r="O27" s="28"/>
      <c r="P27" s="28"/>
      <c r="Q27" s="28"/>
      <c r="R27" s="28"/>
      <c r="S27" s="28"/>
      <c r="T27" s="28"/>
      <c r="U27" s="28"/>
      <c r="V27" s="28"/>
      <c r="W27" s="28"/>
      <c r="X27" s="28"/>
      <c r="Y27" s="28"/>
      <c r="Z27" s="28"/>
      <c r="AA27" s="28"/>
      <c r="AB27" s="28"/>
      <c r="AC27" s="28"/>
      <c r="AD27" s="28"/>
      <c r="AE27" s="28"/>
    </row>
    <row r="28" spans="7:31" x14ac:dyDescent="0.35">
      <c r="J28" s="28"/>
      <c r="K28" s="28"/>
      <c r="L28" s="28"/>
      <c r="M28" s="28"/>
      <c r="N28" s="28"/>
      <c r="O28" s="28"/>
      <c r="P28" s="28"/>
      <c r="Q28" s="28"/>
      <c r="R28" s="28"/>
      <c r="S28" s="28"/>
      <c r="T28" s="28"/>
      <c r="U28" s="28"/>
      <c r="V28" s="28"/>
      <c r="W28" s="28"/>
      <c r="X28" s="28"/>
      <c r="Y28" s="28"/>
      <c r="Z28" s="28"/>
      <c r="AA28" s="28"/>
      <c r="AB28" s="28"/>
      <c r="AC28" s="28"/>
      <c r="AD28" s="28"/>
      <c r="AE28" s="28"/>
    </row>
    <row r="29" spans="7:31" x14ac:dyDescent="0.35">
      <c r="J29" s="28"/>
      <c r="K29" s="28"/>
      <c r="L29" s="28"/>
      <c r="M29" s="28"/>
      <c r="N29" s="28"/>
      <c r="O29" s="28"/>
      <c r="P29" s="28"/>
      <c r="Q29" s="28"/>
      <c r="R29" s="28"/>
      <c r="S29" s="28"/>
      <c r="T29" s="28"/>
      <c r="U29" s="28"/>
      <c r="V29" s="28"/>
      <c r="W29" s="28"/>
      <c r="X29" s="28"/>
      <c r="Y29" s="28"/>
      <c r="Z29" s="28"/>
      <c r="AA29" s="28"/>
      <c r="AB29" s="28"/>
      <c r="AC29" s="28"/>
      <c r="AD29" s="28"/>
      <c r="AE29" s="28"/>
    </row>
    <row r="30" spans="7:31" x14ac:dyDescent="0.35">
      <c r="J30" s="28"/>
      <c r="K30" s="28"/>
      <c r="L30" s="28"/>
      <c r="M30" s="28"/>
      <c r="N30" s="28"/>
      <c r="O30" s="28"/>
      <c r="P30" s="28"/>
      <c r="Q30" s="28"/>
      <c r="R30" s="28"/>
      <c r="S30" s="28"/>
      <c r="T30" s="28"/>
      <c r="U30" s="28"/>
      <c r="V30" s="28"/>
      <c r="W30" s="28"/>
      <c r="X30" s="28"/>
      <c r="Y30" s="28"/>
      <c r="Z30" s="28"/>
      <c r="AA30" s="28"/>
      <c r="AB30" s="28"/>
      <c r="AC30" s="28"/>
      <c r="AD30" s="28"/>
      <c r="AE30" s="28"/>
    </row>
    <row r="31" spans="7:31" x14ac:dyDescent="0.35">
      <c r="J31" s="28"/>
      <c r="K31" s="28"/>
      <c r="L31" s="28"/>
      <c r="M31" s="28"/>
      <c r="N31" s="28"/>
      <c r="O31" s="28"/>
      <c r="P31" s="28"/>
      <c r="Q31" s="28"/>
      <c r="R31" s="28"/>
      <c r="S31" s="28"/>
      <c r="T31" s="28"/>
      <c r="U31" s="28"/>
      <c r="V31" s="28"/>
      <c r="W31" s="28"/>
      <c r="X31" s="28"/>
      <c r="Y31" s="28"/>
      <c r="Z31" s="28"/>
      <c r="AA31" s="28"/>
      <c r="AB31" s="28"/>
      <c r="AC31" s="28"/>
      <c r="AD31" s="28"/>
      <c r="AE31" s="28"/>
    </row>
    <row r="32" spans="7:31" x14ac:dyDescent="0.35">
      <c r="J32" s="28"/>
      <c r="K32" s="28"/>
      <c r="L32" s="28"/>
      <c r="M32" s="28"/>
      <c r="N32" s="28"/>
      <c r="O32" s="28"/>
      <c r="P32" s="28"/>
      <c r="Q32" s="28"/>
      <c r="R32" s="28"/>
      <c r="S32" s="28"/>
      <c r="T32" s="28"/>
      <c r="U32" s="28"/>
      <c r="V32" s="28"/>
      <c r="W32" s="28"/>
      <c r="X32" s="28"/>
      <c r="Y32" s="28"/>
      <c r="Z32" s="28"/>
      <c r="AA32" s="28"/>
      <c r="AB32" s="28"/>
      <c r="AC32" s="28"/>
      <c r="AD32" s="28"/>
      <c r="AE32" s="28"/>
    </row>
    <row r="33" spans="10:31" x14ac:dyDescent="0.35">
      <c r="J33" s="28"/>
      <c r="K33" s="28"/>
      <c r="L33" s="28"/>
      <c r="M33" s="28"/>
      <c r="N33" s="28"/>
      <c r="O33" s="28"/>
      <c r="P33" s="28"/>
      <c r="Q33" s="28"/>
      <c r="R33" s="28"/>
      <c r="S33" s="28"/>
      <c r="T33" s="28"/>
      <c r="U33" s="28"/>
      <c r="V33" s="28"/>
      <c r="W33" s="28"/>
      <c r="X33" s="28"/>
      <c r="Y33" s="28"/>
      <c r="Z33" s="28"/>
      <c r="AA33" s="28"/>
      <c r="AB33" s="28"/>
      <c r="AC33" s="28"/>
      <c r="AD33" s="28"/>
      <c r="AE33" s="28"/>
    </row>
    <row r="34" spans="10:31" x14ac:dyDescent="0.35">
      <c r="J34" s="28"/>
      <c r="K34" s="28"/>
      <c r="L34" s="28"/>
      <c r="M34" s="28"/>
      <c r="N34" s="28"/>
      <c r="O34" s="28"/>
      <c r="P34" s="28"/>
      <c r="Q34" s="28"/>
      <c r="R34" s="28"/>
      <c r="S34" s="28"/>
      <c r="T34" s="28"/>
      <c r="U34" s="28"/>
      <c r="V34" s="28"/>
      <c r="W34" s="28"/>
      <c r="X34" s="28"/>
      <c r="Y34" s="28"/>
      <c r="Z34" s="28"/>
      <c r="AA34" s="28"/>
      <c r="AB34" s="28"/>
      <c r="AC34" s="28"/>
      <c r="AD34" s="28"/>
      <c r="AE34" s="28"/>
    </row>
    <row r="35" spans="10:31" x14ac:dyDescent="0.35">
      <c r="J35" s="28"/>
      <c r="K35" s="28"/>
      <c r="L35" s="28"/>
      <c r="M35" s="28"/>
      <c r="N35" s="28"/>
      <c r="O35" s="28"/>
      <c r="P35" s="28"/>
      <c r="Q35" s="28"/>
      <c r="R35" s="28"/>
      <c r="S35" s="28"/>
      <c r="T35" s="28"/>
      <c r="U35" s="28"/>
      <c r="V35" s="28"/>
      <c r="W35" s="28"/>
      <c r="X35" s="28"/>
      <c r="Y35" s="28"/>
      <c r="Z35" s="28"/>
      <c r="AA35" s="28"/>
      <c r="AB35" s="28"/>
      <c r="AC35" s="28"/>
      <c r="AD35" s="28"/>
      <c r="AE35" s="28"/>
    </row>
    <row r="36" spans="10:31" x14ac:dyDescent="0.35">
      <c r="J36" s="28"/>
      <c r="K36" s="28"/>
      <c r="L36" s="28"/>
      <c r="M36" s="28"/>
      <c r="N36" s="28"/>
      <c r="O36" s="28"/>
      <c r="P36" s="28"/>
      <c r="Q36" s="28"/>
      <c r="R36" s="28"/>
      <c r="S36" s="28"/>
      <c r="T36" s="28"/>
      <c r="U36" s="28"/>
      <c r="V36" s="28"/>
      <c r="W36" s="28"/>
      <c r="X36" s="28"/>
      <c r="Y36" s="28"/>
      <c r="Z36" s="28"/>
      <c r="AA36" s="28"/>
      <c r="AB36" s="28"/>
      <c r="AC36" s="28"/>
      <c r="AD36" s="28"/>
      <c r="AE36" s="28"/>
    </row>
    <row r="37" spans="10:31" x14ac:dyDescent="0.35">
      <c r="J37" s="28"/>
      <c r="K37" s="28"/>
      <c r="L37" s="28"/>
      <c r="M37" s="28"/>
      <c r="N37" s="28"/>
      <c r="O37" s="28"/>
      <c r="P37" s="28"/>
      <c r="Q37" s="28"/>
      <c r="R37" s="28"/>
      <c r="S37" s="28"/>
      <c r="T37" s="28"/>
      <c r="U37" s="28"/>
      <c r="V37" s="28"/>
      <c r="W37" s="28"/>
      <c r="X37" s="28"/>
      <c r="Y37" s="28"/>
      <c r="Z37" s="28"/>
      <c r="AA37" s="28"/>
      <c r="AB37" s="28"/>
      <c r="AC37" s="28"/>
      <c r="AD37" s="28"/>
      <c r="AE37" s="28"/>
    </row>
    <row r="38" spans="10:31" x14ac:dyDescent="0.35">
      <c r="J38" s="28"/>
      <c r="K38" s="28"/>
      <c r="L38" s="28"/>
      <c r="M38" s="28"/>
      <c r="N38" s="28"/>
      <c r="O38" s="28"/>
      <c r="P38" s="28"/>
      <c r="Q38" s="28"/>
      <c r="R38" s="28"/>
      <c r="S38" s="28"/>
      <c r="T38" s="28"/>
      <c r="U38" s="28"/>
      <c r="V38" s="28"/>
      <c r="W38" s="28"/>
      <c r="X38" s="28"/>
      <c r="Y38" s="28"/>
      <c r="Z38" s="28"/>
      <c r="AA38" s="28"/>
      <c r="AB38" s="28"/>
      <c r="AC38" s="28"/>
      <c r="AD38" s="28"/>
      <c r="AE38" s="28"/>
    </row>
    <row r="39" spans="10:31" x14ac:dyDescent="0.35">
      <c r="J39" s="28"/>
      <c r="K39" s="28"/>
      <c r="L39" s="28"/>
      <c r="M39" s="28"/>
      <c r="N39" s="28"/>
      <c r="O39" s="28"/>
      <c r="P39" s="28"/>
      <c r="Q39" s="28"/>
      <c r="R39" s="28"/>
      <c r="S39" s="28"/>
      <c r="T39" s="28"/>
      <c r="U39" s="28"/>
      <c r="V39" s="28"/>
      <c r="W39" s="28"/>
      <c r="X39" s="28"/>
      <c r="Y39" s="28"/>
      <c r="Z39" s="28"/>
      <c r="AA39" s="28"/>
      <c r="AB39" s="28"/>
      <c r="AC39" s="28"/>
      <c r="AD39" s="28"/>
      <c r="AE39" s="28"/>
    </row>
    <row r="40" spans="10:31" x14ac:dyDescent="0.35">
      <c r="J40" s="28"/>
      <c r="K40" s="28"/>
      <c r="L40" s="28"/>
      <c r="M40" s="28"/>
      <c r="N40" s="28"/>
      <c r="O40" s="28"/>
      <c r="P40" s="28"/>
      <c r="Q40" s="28"/>
      <c r="R40" s="28"/>
      <c r="S40" s="28"/>
      <c r="T40" s="28"/>
      <c r="U40" s="28"/>
      <c r="V40" s="28"/>
      <c r="W40" s="28"/>
      <c r="X40" s="28"/>
      <c r="Y40" s="28"/>
      <c r="Z40" s="28"/>
      <c r="AA40" s="28"/>
      <c r="AB40" s="28"/>
      <c r="AC40" s="28"/>
      <c r="AD40" s="28"/>
      <c r="AE40" s="28"/>
    </row>
    <row r="41" spans="10:31" x14ac:dyDescent="0.35">
      <c r="J41" s="28"/>
      <c r="K41" s="28"/>
      <c r="L41" s="28"/>
      <c r="M41" s="28"/>
      <c r="N41" s="28"/>
      <c r="O41" s="28"/>
      <c r="P41" s="28"/>
      <c r="Q41" s="28"/>
      <c r="R41" s="28"/>
      <c r="S41" s="28"/>
      <c r="T41" s="28"/>
      <c r="U41" s="28"/>
      <c r="V41" s="28"/>
      <c r="W41" s="28"/>
      <c r="X41" s="28"/>
      <c r="Y41" s="28"/>
      <c r="Z41" s="28"/>
      <c r="AA41" s="28"/>
      <c r="AB41" s="28"/>
      <c r="AC41" s="28"/>
      <c r="AD41" s="28"/>
      <c r="AE41" s="28"/>
    </row>
    <row r="42" spans="10:31" x14ac:dyDescent="0.35">
      <c r="J42" s="28"/>
      <c r="K42" s="28"/>
      <c r="L42" s="28"/>
      <c r="M42" s="28"/>
      <c r="N42" s="28"/>
      <c r="O42" s="28"/>
      <c r="P42" s="28"/>
      <c r="Q42" s="28"/>
      <c r="R42" s="28"/>
      <c r="S42" s="28"/>
      <c r="T42" s="28"/>
      <c r="U42" s="28"/>
      <c r="V42" s="28"/>
      <c r="W42" s="28"/>
      <c r="X42" s="28"/>
      <c r="Y42" s="28"/>
      <c r="Z42" s="28"/>
      <c r="AA42" s="28"/>
      <c r="AB42" s="28"/>
      <c r="AC42" s="28"/>
      <c r="AD42" s="28"/>
      <c r="AE42" s="28"/>
    </row>
    <row r="43" spans="10:31" x14ac:dyDescent="0.35">
      <c r="J43" s="28"/>
      <c r="K43" s="28"/>
      <c r="L43" s="28"/>
      <c r="M43" s="28"/>
      <c r="N43" s="28"/>
      <c r="O43" s="28"/>
      <c r="P43" s="28"/>
      <c r="Q43" s="28"/>
      <c r="R43" s="28"/>
      <c r="S43" s="28"/>
      <c r="T43" s="28"/>
      <c r="U43" s="28"/>
      <c r="V43" s="28"/>
      <c r="W43" s="28"/>
      <c r="X43" s="28"/>
      <c r="Y43" s="28"/>
      <c r="Z43" s="28"/>
      <c r="AA43" s="28"/>
      <c r="AB43" s="28"/>
      <c r="AC43" s="28"/>
      <c r="AD43" s="28"/>
      <c r="AE43" s="28"/>
    </row>
    <row r="44" spans="10:31" x14ac:dyDescent="0.35">
      <c r="J44" s="28"/>
      <c r="K44" s="28"/>
      <c r="L44" s="28"/>
      <c r="M44" s="28"/>
      <c r="N44" s="28"/>
      <c r="O44" s="28"/>
      <c r="P44" s="28"/>
      <c r="Q44" s="28"/>
      <c r="R44" s="28"/>
      <c r="S44" s="28"/>
      <c r="T44" s="28"/>
      <c r="U44" s="28"/>
      <c r="V44" s="28"/>
      <c r="W44" s="28"/>
      <c r="X44" s="28"/>
      <c r="Y44" s="28"/>
      <c r="Z44" s="28"/>
      <c r="AA44" s="28"/>
      <c r="AB44" s="28"/>
      <c r="AC44" s="28"/>
      <c r="AD44" s="28"/>
      <c r="AE44" s="28"/>
    </row>
    <row r="45" spans="10:31" x14ac:dyDescent="0.35">
      <c r="J45" s="28"/>
      <c r="K45" s="28"/>
      <c r="L45" s="28"/>
      <c r="M45" s="28"/>
      <c r="N45" s="28"/>
      <c r="O45" s="28"/>
      <c r="P45" s="28"/>
      <c r="Q45" s="28"/>
      <c r="R45" s="28"/>
      <c r="S45" s="28"/>
      <c r="T45" s="28"/>
      <c r="U45" s="28"/>
      <c r="V45" s="28"/>
      <c r="W45" s="28"/>
      <c r="X45" s="28"/>
      <c r="Y45" s="28"/>
      <c r="Z45" s="28"/>
      <c r="AA45" s="28"/>
      <c r="AB45" s="28"/>
      <c r="AC45" s="28"/>
      <c r="AD45" s="28"/>
      <c r="AE45" s="28"/>
    </row>
    <row r="46" spans="10:31" x14ac:dyDescent="0.35">
      <c r="J46" s="28"/>
      <c r="K46" s="28"/>
      <c r="L46" s="28"/>
      <c r="M46" s="28"/>
      <c r="N46" s="28"/>
      <c r="O46" s="28"/>
      <c r="P46" s="28"/>
      <c r="Q46" s="28"/>
      <c r="R46" s="28"/>
      <c r="S46" s="28"/>
      <c r="T46" s="28"/>
      <c r="U46" s="28"/>
      <c r="V46" s="28"/>
      <c r="W46" s="28"/>
      <c r="X46" s="28"/>
      <c r="Y46" s="28"/>
      <c r="Z46" s="28"/>
      <c r="AA46" s="28"/>
      <c r="AB46" s="28"/>
      <c r="AC46" s="28"/>
      <c r="AD46" s="28"/>
      <c r="AE46" s="28"/>
    </row>
    <row r="47" spans="10:31" x14ac:dyDescent="0.35">
      <c r="J47" s="28"/>
      <c r="K47" s="28"/>
      <c r="L47" s="28"/>
      <c r="M47" s="28"/>
      <c r="N47" s="28"/>
      <c r="O47" s="28"/>
      <c r="P47" s="28"/>
      <c r="Q47" s="28"/>
      <c r="R47" s="28"/>
      <c r="S47" s="28"/>
      <c r="T47" s="28"/>
      <c r="U47" s="28"/>
      <c r="V47" s="28"/>
      <c r="W47" s="28"/>
      <c r="X47" s="28"/>
      <c r="Y47" s="28"/>
      <c r="Z47" s="28"/>
      <c r="AA47" s="28"/>
      <c r="AB47" s="28"/>
      <c r="AC47" s="28"/>
      <c r="AD47" s="28"/>
      <c r="AE47" s="28"/>
    </row>
    <row r="48" spans="10:31" x14ac:dyDescent="0.35">
      <c r="J48" s="28"/>
      <c r="K48" s="28"/>
      <c r="L48" s="28"/>
      <c r="M48" s="28"/>
      <c r="N48" s="28"/>
      <c r="O48" s="28"/>
      <c r="P48" s="28"/>
      <c r="Q48" s="28"/>
      <c r="R48" s="28"/>
      <c r="S48" s="28"/>
      <c r="T48" s="28"/>
      <c r="U48" s="28"/>
      <c r="V48" s="28"/>
      <c r="W48" s="28"/>
      <c r="X48" s="28"/>
      <c r="Y48" s="28"/>
      <c r="Z48" s="28"/>
      <c r="AA48" s="28"/>
      <c r="AB48" s="28"/>
      <c r="AC48" s="28"/>
      <c r="AD48" s="28"/>
      <c r="AE48" s="28"/>
    </row>
    <row r="49" spans="10:31" x14ac:dyDescent="0.35">
      <c r="J49" s="28"/>
      <c r="K49" s="28"/>
      <c r="L49" s="28"/>
      <c r="M49" s="28"/>
      <c r="N49" s="28"/>
      <c r="O49" s="28"/>
      <c r="P49" s="28"/>
      <c r="Q49" s="28"/>
      <c r="R49" s="28"/>
      <c r="S49" s="28"/>
      <c r="T49" s="28"/>
      <c r="U49" s="28"/>
      <c r="V49" s="28"/>
      <c r="W49" s="28"/>
      <c r="X49" s="28"/>
      <c r="Y49" s="28"/>
      <c r="Z49" s="28"/>
      <c r="AA49" s="28"/>
      <c r="AB49" s="28"/>
      <c r="AC49" s="28"/>
      <c r="AD49" s="28"/>
      <c r="AE49" s="28"/>
    </row>
    <row r="50" spans="10:31" x14ac:dyDescent="0.35">
      <c r="J50" s="28"/>
      <c r="K50" s="28"/>
      <c r="L50" s="28"/>
      <c r="M50" s="28"/>
      <c r="N50" s="28"/>
      <c r="O50" s="28"/>
      <c r="P50" s="28"/>
      <c r="Q50" s="28"/>
      <c r="R50" s="28"/>
      <c r="S50" s="28"/>
      <c r="T50" s="28"/>
      <c r="U50" s="28"/>
      <c r="V50" s="28"/>
      <c r="W50" s="28"/>
      <c r="X50" s="28"/>
      <c r="Y50" s="28"/>
      <c r="Z50" s="28"/>
      <c r="AA50" s="28"/>
      <c r="AB50" s="28"/>
      <c r="AC50" s="28"/>
      <c r="AD50" s="28"/>
      <c r="AE50" s="28"/>
    </row>
    <row r="51" spans="10:31" x14ac:dyDescent="0.35">
      <c r="J51" s="28"/>
      <c r="K51" s="28"/>
      <c r="L51" s="28"/>
      <c r="M51" s="28"/>
      <c r="N51" s="28"/>
      <c r="O51" s="28"/>
      <c r="P51" s="28"/>
      <c r="Q51" s="28"/>
      <c r="R51" s="28"/>
      <c r="S51" s="28"/>
      <c r="T51" s="28"/>
      <c r="U51" s="28"/>
      <c r="V51" s="28"/>
      <c r="W51" s="28"/>
      <c r="X51" s="28"/>
      <c r="Y51" s="28"/>
      <c r="Z51" s="28"/>
      <c r="AA51" s="28"/>
      <c r="AB51" s="28"/>
      <c r="AC51" s="28"/>
      <c r="AD51" s="28"/>
      <c r="AE51" s="28"/>
    </row>
    <row r="52" spans="10:31" x14ac:dyDescent="0.35">
      <c r="J52" s="28"/>
      <c r="K52" s="28"/>
      <c r="L52" s="28"/>
      <c r="M52" s="28"/>
      <c r="N52" s="28"/>
      <c r="O52" s="28"/>
      <c r="P52" s="28"/>
      <c r="Q52" s="28"/>
      <c r="R52" s="28"/>
      <c r="S52" s="28"/>
      <c r="T52" s="28"/>
      <c r="U52" s="28"/>
      <c r="V52" s="28"/>
      <c r="W52" s="28"/>
      <c r="X52" s="28"/>
      <c r="Y52" s="28"/>
      <c r="Z52" s="28"/>
      <c r="AA52" s="28"/>
      <c r="AB52" s="28"/>
      <c r="AC52" s="28"/>
      <c r="AD52" s="28"/>
      <c r="AE52" s="28"/>
    </row>
    <row r="53" spans="10:31" x14ac:dyDescent="0.35">
      <c r="J53" s="28"/>
      <c r="K53" s="28"/>
      <c r="L53" s="28"/>
      <c r="M53" s="28"/>
      <c r="N53" s="28"/>
      <c r="O53" s="28"/>
      <c r="P53" s="28"/>
      <c r="Q53" s="28"/>
      <c r="R53" s="28"/>
      <c r="S53" s="28"/>
      <c r="T53" s="28"/>
      <c r="U53" s="28"/>
      <c r="V53" s="28"/>
      <c r="W53" s="28"/>
      <c r="X53" s="28"/>
      <c r="Y53" s="28"/>
      <c r="Z53" s="28"/>
      <c r="AA53" s="28"/>
      <c r="AB53" s="28"/>
      <c r="AC53" s="28"/>
      <c r="AD53" s="28"/>
      <c r="AE53" s="28"/>
    </row>
    <row r="54" spans="10:31" x14ac:dyDescent="0.35">
      <c r="J54" s="28"/>
      <c r="K54" s="28"/>
      <c r="L54" s="28"/>
      <c r="M54" s="28"/>
      <c r="N54" s="28"/>
      <c r="O54" s="28"/>
      <c r="P54" s="28"/>
      <c r="Q54" s="28"/>
      <c r="R54" s="28"/>
      <c r="S54" s="28"/>
      <c r="T54" s="28"/>
      <c r="U54" s="28"/>
      <c r="V54" s="28"/>
      <c r="W54" s="28"/>
      <c r="X54" s="28"/>
      <c r="Y54" s="28"/>
      <c r="Z54" s="28"/>
      <c r="AA54" s="28"/>
      <c r="AB54" s="28"/>
      <c r="AC54" s="28"/>
      <c r="AD54" s="28"/>
      <c r="AE54" s="28"/>
    </row>
    <row r="55" spans="10:31" x14ac:dyDescent="0.35">
      <c r="J55" s="28"/>
      <c r="K55" s="28"/>
      <c r="L55" s="28"/>
      <c r="M55" s="28"/>
      <c r="N55" s="28"/>
      <c r="O55" s="28"/>
      <c r="P55" s="28"/>
      <c r="Q55" s="28"/>
      <c r="R55" s="28"/>
      <c r="S55" s="28"/>
      <c r="T55" s="28"/>
      <c r="U55" s="28"/>
      <c r="V55" s="28"/>
      <c r="W55" s="28"/>
      <c r="X55" s="28"/>
      <c r="Y55" s="28"/>
      <c r="Z55" s="28"/>
      <c r="AA55" s="28"/>
      <c r="AB55" s="28"/>
      <c r="AC55" s="28"/>
      <c r="AD55" s="28"/>
      <c r="AE55" s="28"/>
    </row>
    <row r="56" spans="10:31" x14ac:dyDescent="0.35">
      <c r="J56" s="28"/>
      <c r="K56" s="28"/>
      <c r="L56" s="28"/>
      <c r="M56" s="28"/>
      <c r="N56" s="28"/>
      <c r="O56" s="28"/>
      <c r="P56" s="28"/>
      <c r="Q56" s="28"/>
      <c r="R56" s="28"/>
      <c r="S56" s="28"/>
      <c r="T56" s="28"/>
      <c r="U56" s="28"/>
      <c r="V56" s="28"/>
      <c r="W56" s="28"/>
      <c r="X56" s="28"/>
      <c r="Y56" s="28"/>
      <c r="Z56" s="28"/>
      <c r="AA56" s="28"/>
      <c r="AB56" s="28"/>
      <c r="AC56" s="28"/>
      <c r="AD56" s="28"/>
      <c r="AE56" s="28"/>
    </row>
    <row r="57" spans="10:31" x14ac:dyDescent="0.35">
      <c r="J57" s="28"/>
      <c r="K57" s="28"/>
      <c r="L57" s="28"/>
      <c r="M57" s="28"/>
      <c r="N57" s="28"/>
      <c r="O57" s="28"/>
      <c r="P57" s="28"/>
      <c r="Q57" s="28"/>
      <c r="R57" s="28"/>
      <c r="S57" s="28"/>
      <c r="T57" s="28"/>
      <c r="U57" s="28"/>
      <c r="V57" s="28"/>
      <c r="W57" s="28"/>
      <c r="X57" s="28"/>
      <c r="Y57" s="28"/>
      <c r="Z57" s="28"/>
      <c r="AA57" s="28"/>
      <c r="AB57" s="28"/>
      <c r="AC57" s="28"/>
      <c r="AD57" s="28"/>
      <c r="AE57" s="28"/>
    </row>
    <row r="58" spans="10:31" x14ac:dyDescent="0.35">
      <c r="J58" s="28"/>
      <c r="K58" s="28"/>
      <c r="L58" s="28"/>
      <c r="M58" s="28"/>
      <c r="N58" s="28"/>
      <c r="O58" s="28"/>
      <c r="P58" s="28"/>
      <c r="Q58" s="28"/>
      <c r="R58" s="28"/>
      <c r="S58" s="28"/>
      <c r="T58" s="28"/>
      <c r="U58" s="28"/>
      <c r="V58" s="28"/>
      <c r="W58" s="28"/>
      <c r="X58" s="28"/>
      <c r="Y58" s="28"/>
      <c r="Z58" s="28"/>
      <c r="AA58" s="28"/>
      <c r="AB58" s="28"/>
      <c r="AC58" s="28"/>
      <c r="AD58" s="28"/>
      <c r="AE58" s="28"/>
    </row>
    <row r="59" spans="10:31" x14ac:dyDescent="0.35">
      <c r="J59" s="28"/>
      <c r="K59" s="28"/>
      <c r="L59" s="28"/>
      <c r="M59" s="28"/>
      <c r="N59" s="28"/>
      <c r="O59" s="28"/>
      <c r="P59" s="28"/>
      <c r="Q59" s="28"/>
      <c r="R59" s="28"/>
      <c r="S59" s="28"/>
      <c r="T59" s="28"/>
      <c r="U59" s="28"/>
      <c r="V59" s="28"/>
      <c r="W59" s="28"/>
      <c r="X59" s="28"/>
      <c r="Y59" s="28"/>
      <c r="Z59" s="28"/>
      <c r="AA59" s="28"/>
      <c r="AB59" s="28"/>
      <c r="AC59" s="28"/>
      <c r="AD59" s="28"/>
      <c r="AE59" s="28"/>
    </row>
    <row r="60" spans="10:31" x14ac:dyDescent="0.35">
      <c r="J60" s="28"/>
      <c r="K60" s="28"/>
      <c r="L60" s="28"/>
      <c r="M60" s="28"/>
      <c r="N60" s="28"/>
      <c r="O60" s="28"/>
      <c r="P60" s="28"/>
      <c r="Q60" s="28"/>
      <c r="R60" s="28"/>
      <c r="S60" s="28"/>
      <c r="T60" s="28"/>
      <c r="U60" s="28"/>
      <c r="V60" s="28"/>
      <c r="W60" s="28"/>
      <c r="X60" s="28"/>
      <c r="Y60" s="28"/>
      <c r="Z60" s="28"/>
      <c r="AA60" s="28"/>
      <c r="AB60" s="28"/>
      <c r="AC60" s="28"/>
      <c r="AD60" s="28"/>
      <c r="AE60" s="28"/>
    </row>
    <row r="61" spans="10:31" x14ac:dyDescent="0.35">
      <c r="J61" s="28"/>
      <c r="K61" s="28"/>
      <c r="L61" s="28"/>
      <c r="M61" s="28"/>
      <c r="N61" s="28"/>
      <c r="O61" s="28"/>
      <c r="P61" s="28"/>
      <c r="Q61" s="28"/>
      <c r="R61" s="28"/>
      <c r="S61" s="28"/>
      <c r="T61" s="28"/>
      <c r="U61" s="28"/>
      <c r="V61" s="28"/>
      <c r="W61" s="28"/>
      <c r="X61" s="28"/>
      <c r="Y61" s="28"/>
      <c r="Z61" s="28"/>
      <c r="AA61" s="28"/>
      <c r="AB61" s="28"/>
      <c r="AC61" s="28"/>
      <c r="AD61" s="28"/>
      <c r="AE61" s="28"/>
    </row>
    <row r="62" spans="10:31" x14ac:dyDescent="0.35">
      <c r="J62" s="28"/>
      <c r="K62" s="28"/>
      <c r="L62" s="28"/>
      <c r="M62" s="28"/>
      <c r="N62" s="28"/>
      <c r="O62" s="28"/>
      <c r="P62" s="28"/>
      <c r="Q62" s="28"/>
      <c r="R62" s="28"/>
      <c r="S62" s="28"/>
      <c r="T62" s="28"/>
      <c r="U62" s="28"/>
      <c r="V62" s="28"/>
      <c r="W62" s="28"/>
      <c r="X62" s="28"/>
      <c r="Y62" s="28"/>
      <c r="Z62" s="28"/>
      <c r="AA62" s="28"/>
      <c r="AB62" s="28"/>
      <c r="AC62" s="28"/>
      <c r="AD62" s="28"/>
      <c r="AE62" s="28"/>
    </row>
    <row r="63" spans="10:31" x14ac:dyDescent="0.35">
      <c r="J63" s="28"/>
      <c r="K63" s="28"/>
      <c r="L63" s="28"/>
      <c r="M63" s="28"/>
      <c r="N63" s="28"/>
      <c r="O63" s="28"/>
      <c r="P63" s="28"/>
      <c r="Q63" s="28"/>
      <c r="R63" s="28"/>
      <c r="S63" s="28"/>
      <c r="T63" s="28"/>
      <c r="U63" s="28"/>
      <c r="V63" s="28"/>
      <c r="W63" s="28"/>
      <c r="X63" s="28"/>
      <c r="Y63" s="28"/>
      <c r="Z63" s="28"/>
      <c r="AA63" s="28"/>
      <c r="AB63" s="28"/>
      <c r="AC63" s="28"/>
      <c r="AD63" s="28"/>
      <c r="AE63" s="28"/>
    </row>
    <row r="64" spans="10:31" x14ac:dyDescent="0.35">
      <c r="J64" s="28"/>
      <c r="K64" s="28"/>
      <c r="L64" s="28"/>
      <c r="M64" s="28"/>
      <c r="N64" s="28"/>
      <c r="O64" s="28"/>
      <c r="P64" s="28"/>
      <c r="Q64" s="28"/>
      <c r="R64" s="28"/>
      <c r="S64" s="28"/>
      <c r="T64" s="28"/>
      <c r="U64" s="28"/>
      <c r="V64" s="28"/>
      <c r="W64" s="28"/>
      <c r="X64" s="28"/>
      <c r="Y64" s="28"/>
      <c r="Z64" s="28"/>
      <c r="AA64" s="28"/>
      <c r="AB64" s="28"/>
      <c r="AC64" s="28"/>
      <c r="AD64" s="28"/>
      <c r="AE64" s="28"/>
    </row>
    <row r="65" spans="11:31" x14ac:dyDescent="0.35">
      <c r="K65" s="28"/>
      <c r="L65" s="28"/>
      <c r="M65" s="28"/>
      <c r="N65" s="28"/>
      <c r="O65" s="28"/>
      <c r="P65" s="28"/>
      <c r="Q65" s="28"/>
      <c r="R65" s="28"/>
      <c r="S65" s="28"/>
      <c r="T65" s="28"/>
      <c r="U65" s="28"/>
      <c r="V65" s="28"/>
      <c r="W65" s="28"/>
      <c r="X65" s="28"/>
      <c r="Y65" s="28"/>
      <c r="Z65" s="28"/>
      <c r="AA65" s="28"/>
      <c r="AB65" s="28"/>
      <c r="AC65" s="28"/>
      <c r="AD65" s="28"/>
      <c r="AE65" s="28"/>
    </row>
    <row r="66" spans="11:31" x14ac:dyDescent="0.35">
      <c r="K66" s="28"/>
      <c r="L66" s="28"/>
      <c r="M66" s="28"/>
      <c r="N66" s="28"/>
      <c r="O66" s="28"/>
      <c r="P66" s="28"/>
      <c r="Q66" s="28"/>
      <c r="R66" s="28"/>
      <c r="S66" s="28"/>
    </row>
    <row r="67" spans="11:31" x14ac:dyDescent="0.35">
      <c r="K67" s="28"/>
      <c r="L67" s="28"/>
      <c r="M67" s="28"/>
      <c r="N67" s="28"/>
      <c r="O67" s="28"/>
      <c r="P67" s="28"/>
      <c r="Q67" s="28"/>
      <c r="R67" s="28"/>
      <c r="S67" s="28"/>
    </row>
    <row r="68" spans="11:31" x14ac:dyDescent="0.35">
      <c r="K68" s="28"/>
      <c r="L68" s="28"/>
      <c r="M68" s="28"/>
      <c r="N68" s="28"/>
      <c r="O68" s="28"/>
      <c r="P68" s="28"/>
      <c r="Q68" s="28"/>
      <c r="R68" s="28"/>
      <c r="S68" s="28"/>
    </row>
    <row r="69" spans="11:31" x14ac:dyDescent="0.35">
      <c r="K69" s="28"/>
      <c r="L69" s="28"/>
      <c r="M69" s="28"/>
      <c r="N69" s="28"/>
      <c r="O69" s="28"/>
      <c r="P69" s="28"/>
      <c r="Q69" s="28"/>
      <c r="R69" s="28"/>
      <c r="S69" s="28"/>
    </row>
    <row r="70" spans="11:31" x14ac:dyDescent="0.35">
      <c r="K70" s="28"/>
      <c r="L70" s="28"/>
      <c r="M70" s="28"/>
      <c r="N70" s="28"/>
      <c r="O70" s="28"/>
      <c r="P70" s="28"/>
      <c r="Q70" s="28"/>
      <c r="R70" s="28"/>
      <c r="S70" s="28"/>
    </row>
    <row r="71" spans="11:31" x14ac:dyDescent="0.35">
      <c r="K71" s="28"/>
      <c r="L71" s="28"/>
      <c r="M71" s="28"/>
      <c r="N71" s="28"/>
      <c r="O71" s="28"/>
      <c r="P71" s="28"/>
      <c r="Q71" s="28"/>
      <c r="R71" s="28"/>
      <c r="S71" s="28"/>
    </row>
    <row r="72" spans="11:31" x14ac:dyDescent="0.35">
      <c r="K72" s="28"/>
      <c r="L72" s="28"/>
      <c r="M72" s="28"/>
      <c r="N72" s="28"/>
      <c r="O72" s="28"/>
      <c r="P72" s="28"/>
      <c r="Q72" s="28"/>
      <c r="R72" s="28"/>
      <c r="S72" s="28"/>
    </row>
    <row r="73" spans="11:31" x14ac:dyDescent="0.35">
      <c r="K73" s="28"/>
      <c r="L73" s="28"/>
      <c r="M73" s="28"/>
      <c r="N73" s="28"/>
      <c r="O73" s="28"/>
      <c r="P73" s="28"/>
      <c r="Q73" s="28"/>
      <c r="R73" s="28"/>
      <c r="S73" s="28"/>
    </row>
    <row r="74" spans="11:31" x14ac:dyDescent="0.35">
      <c r="K74" s="28"/>
      <c r="L74" s="28"/>
      <c r="M74" s="28"/>
      <c r="N74" s="28"/>
      <c r="O74" s="28"/>
      <c r="P74" s="28"/>
      <c r="Q74" s="28"/>
      <c r="R74" s="28"/>
      <c r="S74" s="28"/>
    </row>
    <row r="75" spans="11:31" x14ac:dyDescent="0.35">
      <c r="K75" s="28"/>
      <c r="L75" s="28"/>
      <c r="M75" s="28"/>
      <c r="N75" s="28"/>
      <c r="O75" s="28"/>
      <c r="P75" s="28"/>
      <c r="Q75" s="28"/>
      <c r="R75" s="28"/>
      <c r="S75" s="28"/>
    </row>
    <row r="76" spans="11:31" x14ac:dyDescent="0.35">
      <c r="K76" s="28"/>
      <c r="L76" s="28"/>
      <c r="M76" s="28"/>
      <c r="N76" s="28"/>
      <c r="O76" s="28"/>
      <c r="P76" s="28"/>
      <c r="Q76" s="28"/>
      <c r="R76" s="28"/>
      <c r="S76" s="28"/>
    </row>
    <row r="77" spans="11:31" x14ac:dyDescent="0.35">
      <c r="K77" s="28"/>
      <c r="L77" s="28"/>
      <c r="M77" s="28"/>
      <c r="N77" s="28"/>
      <c r="O77" s="28"/>
      <c r="P77" s="28"/>
      <c r="Q77" s="28"/>
      <c r="R77" s="28"/>
      <c r="S77" s="28"/>
    </row>
    <row r="78" spans="11:31" x14ac:dyDescent="0.35">
      <c r="K78" s="28"/>
      <c r="L78" s="28"/>
      <c r="M78" s="28"/>
      <c r="N78" s="28"/>
      <c r="O78" s="28"/>
      <c r="P78" s="28"/>
      <c r="Q78" s="28"/>
      <c r="R78" s="28"/>
      <c r="S78" s="28"/>
    </row>
    <row r="79" spans="11:31" x14ac:dyDescent="0.35">
      <c r="K79" s="28"/>
      <c r="L79" s="28"/>
      <c r="M79" s="28"/>
      <c r="N79" s="28"/>
      <c r="O79" s="28"/>
      <c r="P79" s="28"/>
      <c r="Q79" s="28"/>
      <c r="R79" s="28"/>
      <c r="S79" s="28"/>
    </row>
    <row r="80" spans="11:31" x14ac:dyDescent="0.35">
      <c r="K80" s="28"/>
      <c r="L80" s="28"/>
      <c r="M80" s="28"/>
      <c r="N80" s="28"/>
      <c r="O80" s="28"/>
      <c r="P80" s="28"/>
      <c r="Q80" s="28"/>
      <c r="R80" s="28"/>
      <c r="S80" s="28"/>
    </row>
    <row r="81" spans="11:19" x14ac:dyDescent="0.35">
      <c r="K81" s="28"/>
      <c r="L81" s="28"/>
      <c r="M81" s="28"/>
      <c r="N81" s="28"/>
      <c r="O81" s="28"/>
      <c r="P81" s="28"/>
      <c r="Q81" s="28"/>
      <c r="R81" s="28"/>
      <c r="S81" s="28"/>
    </row>
    <row r="82" spans="11:19" x14ac:dyDescent="0.35">
      <c r="K82" s="28"/>
      <c r="L82" s="28"/>
      <c r="M82" s="28"/>
      <c r="N82" s="28"/>
      <c r="O82" s="28"/>
      <c r="P82" s="28"/>
      <c r="Q82" s="28"/>
      <c r="R82" s="28"/>
      <c r="S82" s="28"/>
    </row>
    <row r="83" spans="11:19" x14ac:dyDescent="0.35">
      <c r="K83" s="28"/>
      <c r="L83" s="28"/>
      <c r="M83" s="28"/>
      <c r="N83" s="28"/>
      <c r="O83" s="28"/>
      <c r="P83" s="28"/>
      <c r="Q83" s="28"/>
      <c r="R83" s="28"/>
      <c r="S83" s="28"/>
    </row>
    <row r="84" spans="11:19" x14ac:dyDescent="0.35">
      <c r="K84" s="28"/>
      <c r="L84" s="28"/>
      <c r="M84" s="28"/>
      <c r="N84" s="28"/>
      <c r="O84" s="28"/>
      <c r="P84" s="28"/>
      <c r="Q84" s="28"/>
      <c r="R84" s="28"/>
      <c r="S84" s="28"/>
    </row>
    <row r="85" spans="11:19" x14ac:dyDescent="0.35">
      <c r="K85" s="28"/>
      <c r="L85" s="28"/>
      <c r="M85" s="28"/>
      <c r="N85" s="28"/>
      <c r="O85" s="28"/>
      <c r="P85" s="28"/>
      <c r="Q85" s="28"/>
      <c r="R85" s="28"/>
      <c r="S85" s="28"/>
    </row>
    <row r="86" spans="11:19" x14ac:dyDescent="0.35">
      <c r="K86" s="28"/>
      <c r="L86" s="28"/>
      <c r="M86" s="28"/>
      <c r="N86" s="28"/>
      <c r="O86" s="28"/>
      <c r="P86" s="28"/>
      <c r="Q86" s="28"/>
      <c r="R86" s="28"/>
      <c r="S86" s="28"/>
    </row>
    <row r="87" spans="11:19" x14ac:dyDescent="0.35">
      <c r="K87" s="28"/>
      <c r="L87" s="28"/>
      <c r="M87" s="28"/>
      <c r="N87" s="28"/>
      <c r="O87" s="28"/>
      <c r="P87" s="28"/>
      <c r="Q87" s="28"/>
      <c r="R87" s="28"/>
      <c r="S87" s="28"/>
    </row>
    <row r="88" spans="11:19" x14ac:dyDescent="0.35">
      <c r="K88" s="28"/>
      <c r="L88" s="28"/>
      <c r="M88" s="28"/>
      <c r="N88" s="28"/>
      <c r="O88" s="28"/>
      <c r="P88" s="28"/>
      <c r="Q88" s="28"/>
      <c r="R88" s="28"/>
      <c r="S88" s="28"/>
    </row>
    <row r="89" spans="11:19" x14ac:dyDescent="0.35">
      <c r="K89" s="28"/>
      <c r="L89" s="28"/>
      <c r="M89" s="28"/>
      <c r="N89" s="28"/>
      <c r="O89" s="28"/>
      <c r="P89" s="28"/>
      <c r="Q89" s="28"/>
      <c r="R89" s="28"/>
      <c r="S89" s="28"/>
    </row>
    <row r="90" spans="11:19" x14ac:dyDescent="0.35">
      <c r="K90" s="28"/>
      <c r="L90" s="28"/>
      <c r="M90" s="28"/>
      <c r="N90" s="28"/>
      <c r="O90" s="28"/>
      <c r="P90" s="28"/>
      <c r="Q90" s="28"/>
      <c r="R90" s="28"/>
      <c r="S90" s="28"/>
    </row>
    <row r="91" spans="11:19" x14ac:dyDescent="0.35">
      <c r="K91" s="28"/>
      <c r="L91" s="28"/>
      <c r="M91" s="28"/>
      <c r="N91" s="28"/>
      <c r="O91" s="28"/>
      <c r="P91" s="28"/>
      <c r="Q91" s="28"/>
      <c r="R91" s="28"/>
      <c r="S91" s="28"/>
    </row>
    <row r="92" spans="11:19" x14ac:dyDescent="0.35">
      <c r="K92" s="28"/>
      <c r="L92" s="28"/>
      <c r="M92" s="28"/>
      <c r="N92" s="28"/>
      <c r="O92" s="28"/>
      <c r="P92" s="28"/>
      <c r="Q92" s="28"/>
      <c r="R92" s="28"/>
      <c r="S92" s="28"/>
    </row>
    <row r="93" spans="11:19" x14ac:dyDescent="0.35">
      <c r="K93" s="28"/>
      <c r="L93" s="28"/>
      <c r="M93" s="28"/>
      <c r="N93" s="28"/>
      <c r="O93" s="28"/>
      <c r="P93" s="28"/>
      <c r="Q93" s="28"/>
      <c r="R93" s="28"/>
      <c r="S93" s="28"/>
    </row>
    <row r="94" spans="11:19" x14ac:dyDescent="0.35">
      <c r="K94" s="28"/>
      <c r="L94" s="28"/>
      <c r="M94" s="28"/>
      <c r="N94" s="28"/>
      <c r="O94" s="28"/>
      <c r="P94" s="28"/>
      <c r="Q94" s="28"/>
      <c r="R94" s="28"/>
      <c r="S94" s="28"/>
    </row>
    <row r="95" spans="11:19" x14ac:dyDescent="0.35">
      <c r="K95" s="28"/>
      <c r="L95" s="28"/>
      <c r="M95" s="28"/>
      <c r="N95" s="28"/>
      <c r="O95" s="28"/>
      <c r="P95" s="28"/>
      <c r="Q95" s="28"/>
      <c r="R95" s="28"/>
      <c r="S95" s="28"/>
    </row>
    <row r="96" spans="11:19" x14ac:dyDescent="0.35">
      <c r="K96" s="28"/>
      <c r="L96" s="28"/>
      <c r="M96" s="28"/>
      <c r="N96" s="28"/>
      <c r="O96" s="28"/>
      <c r="P96" s="28"/>
      <c r="Q96" s="28"/>
      <c r="R96" s="28"/>
      <c r="S96" s="28"/>
    </row>
    <row r="97" spans="11:19" x14ac:dyDescent="0.35">
      <c r="K97" s="28"/>
      <c r="L97" s="28"/>
      <c r="M97" s="28"/>
      <c r="N97" s="28"/>
      <c r="O97" s="28"/>
      <c r="P97" s="28"/>
      <c r="Q97" s="28"/>
      <c r="R97" s="28"/>
      <c r="S97" s="28"/>
    </row>
    <row r="98" spans="11:19" x14ac:dyDescent="0.35">
      <c r="K98" s="28"/>
      <c r="L98" s="28"/>
      <c r="M98" s="28"/>
      <c r="N98" s="28"/>
      <c r="O98" s="28"/>
      <c r="P98" s="28"/>
      <c r="Q98" s="28"/>
      <c r="R98" s="28"/>
      <c r="S98" s="28"/>
    </row>
    <row r="99" spans="11:19" x14ac:dyDescent="0.35">
      <c r="K99" s="28"/>
      <c r="L99" s="28"/>
      <c r="M99" s="28"/>
      <c r="N99" s="28"/>
      <c r="O99" s="28"/>
      <c r="P99" s="28"/>
      <c r="Q99" s="28"/>
      <c r="R99" s="28"/>
      <c r="S99" s="28"/>
    </row>
    <row r="100" spans="11:19" x14ac:dyDescent="0.35">
      <c r="K100" s="28"/>
      <c r="L100" s="28"/>
      <c r="M100" s="28"/>
      <c r="N100" s="28"/>
      <c r="O100" s="28"/>
      <c r="P100" s="28"/>
      <c r="Q100" s="28"/>
      <c r="R100" s="28"/>
      <c r="S100" s="28"/>
    </row>
    <row r="101" spans="11:19" x14ac:dyDescent="0.35">
      <c r="K101" s="28"/>
      <c r="L101" s="28"/>
      <c r="M101" s="28"/>
      <c r="N101" s="28"/>
      <c r="O101" s="28"/>
      <c r="P101" s="28"/>
      <c r="Q101" s="28"/>
      <c r="R101" s="28"/>
      <c r="S101" s="28"/>
    </row>
    <row r="102" spans="11:19" x14ac:dyDescent="0.35">
      <c r="K102" s="28"/>
      <c r="L102" s="28"/>
      <c r="M102" s="28"/>
      <c r="N102" s="28"/>
      <c r="O102" s="28"/>
      <c r="P102" s="28"/>
      <c r="Q102" s="28"/>
      <c r="R102" s="28"/>
      <c r="S102" s="28"/>
    </row>
    <row r="103" spans="11:19" x14ac:dyDescent="0.35">
      <c r="K103" s="28"/>
      <c r="L103" s="28"/>
      <c r="M103" s="28"/>
      <c r="N103" s="28"/>
      <c r="O103" s="28"/>
      <c r="P103" s="28"/>
      <c r="Q103" s="28"/>
      <c r="R103" s="28"/>
      <c r="S103" s="28"/>
    </row>
    <row r="104" spans="11:19" x14ac:dyDescent="0.35">
      <c r="K104" s="28"/>
      <c r="L104" s="28"/>
      <c r="M104" s="28"/>
      <c r="N104" s="28"/>
      <c r="O104" s="28"/>
      <c r="P104" s="28"/>
      <c r="Q104" s="28"/>
      <c r="R104" s="28"/>
      <c r="S104" s="28"/>
    </row>
    <row r="105" spans="11:19" x14ac:dyDescent="0.35">
      <c r="K105" s="28"/>
      <c r="L105" s="28"/>
      <c r="M105" s="28"/>
      <c r="N105" s="28"/>
      <c r="O105" s="28"/>
      <c r="P105" s="28"/>
      <c r="Q105" s="28"/>
      <c r="R105" s="28"/>
      <c r="S105" s="28"/>
    </row>
    <row r="106" spans="11:19" x14ac:dyDescent="0.35">
      <c r="K106" s="28"/>
      <c r="L106" s="28"/>
      <c r="M106" s="28"/>
      <c r="N106" s="28"/>
      <c r="O106" s="28"/>
      <c r="P106" s="28"/>
      <c r="Q106" s="28"/>
      <c r="R106" s="28"/>
      <c r="S106" s="28"/>
    </row>
    <row r="107" spans="11:19" x14ac:dyDescent="0.35">
      <c r="K107" s="28"/>
      <c r="L107" s="28"/>
      <c r="M107" s="28"/>
      <c r="N107" s="28"/>
      <c r="O107" s="28"/>
      <c r="P107" s="28"/>
      <c r="Q107" s="28"/>
      <c r="R107" s="28"/>
      <c r="S107" s="28"/>
    </row>
    <row r="108" spans="11:19" x14ac:dyDescent="0.35">
      <c r="K108" s="28"/>
      <c r="L108" s="28"/>
      <c r="M108" s="28"/>
      <c r="N108" s="28"/>
      <c r="O108" s="28"/>
      <c r="P108" s="28"/>
      <c r="Q108" s="28"/>
      <c r="R108" s="28"/>
      <c r="S108" s="28"/>
    </row>
    <row r="109" spans="11:19" x14ac:dyDescent="0.35">
      <c r="K109" s="28"/>
      <c r="L109" s="28"/>
      <c r="M109" s="28"/>
      <c r="N109" s="28"/>
      <c r="O109" s="28"/>
      <c r="P109" s="28"/>
      <c r="Q109" s="28"/>
      <c r="R109" s="28"/>
      <c r="S109" s="28"/>
    </row>
    <row r="110" spans="11:19" x14ac:dyDescent="0.35">
      <c r="K110" s="28"/>
      <c r="L110" s="28"/>
      <c r="M110" s="28"/>
      <c r="N110" s="28"/>
      <c r="O110" s="28"/>
      <c r="P110" s="28"/>
      <c r="Q110" s="28"/>
      <c r="R110" s="28"/>
      <c r="S110" s="28"/>
    </row>
    <row r="111" spans="11:19" x14ac:dyDescent="0.35">
      <c r="K111" s="28"/>
      <c r="L111" s="28"/>
      <c r="M111" s="28"/>
      <c r="N111" s="28"/>
      <c r="O111" s="28"/>
      <c r="P111" s="28"/>
      <c r="Q111" s="28"/>
      <c r="R111" s="28"/>
      <c r="S111" s="28"/>
    </row>
    <row r="112" spans="11:19" x14ac:dyDescent="0.35">
      <c r="K112" s="28"/>
      <c r="L112" s="28"/>
      <c r="M112" s="28"/>
      <c r="N112" s="28"/>
      <c r="O112" s="28"/>
      <c r="P112" s="28"/>
      <c r="Q112" s="28"/>
      <c r="R112" s="28"/>
      <c r="S112" s="28"/>
    </row>
    <row r="113" spans="11:19" x14ac:dyDescent="0.35">
      <c r="K113" s="28"/>
      <c r="L113" s="28"/>
      <c r="M113" s="28"/>
      <c r="N113" s="28"/>
      <c r="O113" s="28"/>
      <c r="P113" s="28"/>
      <c r="Q113" s="28"/>
      <c r="R113" s="28"/>
      <c r="S113" s="28"/>
    </row>
    <row r="114" spans="11:19" x14ac:dyDescent="0.35">
      <c r="K114" s="28"/>
      <c r="L114" s="28"/>
      <c r="M114" s="28"/>
      <c r="N114" s="28"/>
      <c r="O114" s="28"/>
      <c r="P114" s="28"/>
      <c r="Q114" s="28"/>
      <c r="R114" s="28"/>
      <c r="S114" s="28"/>
    </row>
    <row r="115" spans="11:19" x14ac:dyDescent="0.35">
      <c r="K115" s="28"/>
      <c r="L115" s="28"/>
      <c r="M115" s="28"/>
      <c r="N115" s="28"/>
      <c r="O115" s="28"/>
      <c r="P115" s="28"/>
      <c r="Q115" s="28"/>
      <c r="R115" s="28"/>
      <c r="S115" s="28"/>
    </row>
    <row r="116" spans="11:19" x14ac:dyDescent="0.35">
      <c r="K116" s="28"/>
      <c r="L116" s="28"/>
      <c r="M116" s="28"/>
      <c r="N116" s="28"/>
      <c r="O116" s="28"/>
      <c r="P116" s="28"/>
      <c r="Q116" s="28"/>
      <c r="R116" s="28"/>
      <c r="S116" s="28"/>
    </row>
    <row r="117" spans="11:19" x14ac:dyDescent="0.35">
      <c r="K117" s="28"/>
      <c r="L117" s="28"/>
      <c r="M117" s="28"/>
      <c r="N117" s="28"/>
      <c r="O117" s="28"/>
      <c r="P117" s="28"/>
      <c r="Q117" s="28"/>
      <c r="R117" s="28"/>
      <c r="S117" s="28"/>
    </row>
    <row r="118" spans="11:19" x14ac:dyDescent="0.35">
      <c r="K118" s="28"/>
      <c r="L118" s="28"/>
      <c r="M118" s="28"/>
      <c r="N118" s="28"/>
      <c r="O118" s="28"/>
      <c r="P118" s="28"/>
      <c r="Q118" s="28"/>
      <c r="R118" s="28"/>
      <c r="S118" s="28"/>
    </row>
    <row r="119" spans="11:19" x14ac:dyDescent="0.35">
      <c r="K119" s="28"/>
      <c r="L119" s="28"/>
      <c r="M119" s="28"/>
      <c r="N119" s="28"/>
      <c r="O119" s="28"/>
      <c r="P119" s="28"/>
      <c r="Q119" s="28"/>
      <c r="R119" s="28"/>
      <c r="S119" s="28"/>
    </row>
    <row r="120" spans="11:19" x14ac:dyDescent="0.35">
      <c r="K120" s="28"/>
      <c r="L120" s="28"/>
      <c r="M120" s="28"/>
      <c r="N120" s="28"/>
      <c r="O120" s="28"/>
      <c r="P120" s="28"/>
      <c r="Q120" s="28"/>
      <c r="R120" s="28"/>
      <c r="S120" s="28"/>
    </row>
    <row r="121" spans="11:19" x14ac:dyDescent="0.35">
      <c r="K121" s="28"/>
      <c r="L121" s="28"/>
      <c r="M121" s="28"/>
      <c r="N121" s="28"/>
      <c r="O121" s="28"/>
      <c r="P121" s="28"/>
      <c r="Q121" s="28"/>
      <c r="R121" s="28"/>
      <c r="S121" s="28"/>
    </row>
    <row r="122" spans="11:19" x14ac:dyDescent="0.35">
      <c r="K122" s="28"/>
      <c r="L122" s="28"/>
      <c r="M122" s="28"/>
      <c r="N122" s="28"/>
      <c r="O122" s="28"/>
      <c r="P122" s="28"/>
      <c r="Q122" s="28"/>
      <c r="R122" s="28"/>
      <c r="S122" s="28"/>
    </row>
    <row r="123" spans="11:19" x14ac:dyDescent="0.35">
      <c r="K123" s="28"/>
      <c r="L123" s="28"/>
      <c r="M123" s="28"/>
      <c r="N123" s="28"/>
      <c r="O123" s="28"/>
      <c r="P123" s="28"/>
      <c r="Q123" s="28"/>
      <c r="R123" s="28"/>
      <c r="S123" s="28"/>
    </row>
    <row r="124" spans="11:19" x14ac:dyDescent="0.35">
      <c r="K124" s="28"/>
      <c r="L124" s="28"/>
      <c r="M124" s="28"/>
      <c r="N124" s="28"/>
      <c r="O124" s="28"/>
      <c r="P124" s="28"/>
      <c r="Q124" s="28"/>
      <c r="R124" s="28"/>
      <c r="S124" s="28"/>
    </row>
    <row r="125" spans="11:19" x14ac:dyDescent="0.35">
      <c r="K125" s="28"/>
      <c r="L125" s="28"/>
      <c r="M125" s="28"/>
      <c r="N125" s="28"/>
      <c r="O125" s="28"/>
      <c r="P125" s="28"/>
      <c r="Q125" s="28"/>
      <c r="R125" s="28"/>
      <c r="S125" s="28"/>
    </row>
    <row r="126" spans="11:19" x14ac:dyDescent="0.35">
      <c r="K126" s="28"/>
      <c r="L126" s="28"/>
      <c r="M126" s="28"/>
      <c r="N126" s="28"/>
      <c r="O126" s="28"/>
      <c r="P126" s="28"/>
      <c r="Q126" s="28"/>
      <c r="R126" s="28"/>
      <c r="S126" s="28"/>
    </row>
    <row r="127" spans="11:19" x14ac:dyDescent="0.35">
      <c r="K127" s="28"/>
      <c r="L127" s="28"/>
      <c r="M127" s="28"/>
      <c r="N127" s="28"/>
      <c r="O127" s="28"/>
      <c r="P127" s="28"/>
      <c r="Q127" s="28"/>
      <c r="R127" s="28"/>
      <c r="S127" s="28"/>
    </row>
    <row r="128" spans="11:19" x14ac:dyDescent="0.35">
      <c r="K128" s="28"/>
      <c r="L128" s="28"/>
      <c r="M128" s="28"/>
      <c r="N128" s="28"/>
      <c r="O128" s="28"/>
      <c r="P128" s="28"/>
      <c r="Q128" s="28"/>
      <c r="R128" s="28"/>
      <c r="S128" s="28"/>
    </row>
    <row r="129" spans="11:19" x14ac:dyDescent="0.35">
      <c r="K129" s="28"/>
      <c r="L129" s="28"/>
      <c r="M129" s="28"/>
      <c r="N129" s="28"/>
      <c r="O129" s="28"/>
      <c r="P129" s="28"/>
      <c r="Q129" s="28"/>
      <c r="R129" s="28"/>
      <c r="S129" s="28"/>
    </row>
    <row r="130" spans="11:19" x14ac:dyDescent="0.35">
      <c r="K130" s="28"/>
      <c r="L130" s="28"/>
      <c r="M130" s="28"/>
      <c r="N130" s="28"/>
      <c r="O130" s="28"/>
      <c r="P130" s="28"/>
      <c r="Q130" s="28"/>
      <c r="R130" s="28"/>
      <c r="S130" s="28"/>
    </row>
    <row r="131" spans="11:19" x14ac:dyDescent="0.35">
      <c r="K131" s="28"/>
      <c r="L131" s="28"/>
      <c r="M131" s="28"/>
      <c r="N131" s="28"/>
      <c r="O131" s="28"/>
      <c r="P131" s="28"/>
      <c r="Q131" s="28"/>
      <c r="R131" s="28"/>
      <c r="S131" s="28"/>
    </row>
    <row r="132" spans="11:19" x14ac:dyDescent="0.35">
      <c r="K132" s="28"/>
      <c r="L132" s="28"/>
      <c r="M132" s="28"/>
      <c r="N132" s="28"/>
      <c r="O132" s="28"/>
      <c r="P132" s="28"/>
      <c r="Q132" s="28"/>
      <c r="R132" s="28"/>
      <c r="S132" s="28"/>
    </row>
    <row r="133" spans="11:19" x14ac:dyDescent="0.35">
      <c r="K133" s="28"/>
      <c r="L133" s="28"/>
      <c r="M133" s="28"/>
      <c r="N133" s="28"/>
      <c r="O133" s="28"/>
      <c r="P133" s="28"/>
      <c r="Q133" s="28"/>
      <c r="R133" s="28"/>
      <c r="S133" s="28"/>
    </row>
    <row r="134" spans="11:19" x14ac:dyDescent="0.35">
      <c r="K134" s="28"/>
      <c r="L134" s="28"/>
      <c r="M134" s="28"/>
      <c r="N134" s="28"/>
      <c r="O134" s="28"/>
      <c r="P134" s="28"/>
      <c r="Q134" s="28"/>
      <c r="R134" s="28"/>
      <c r="S134" s="28"/>
    </row>
    <row r="135" spans="11:19" x14ac:dyDescent="0.35">
      <c r="K135" s="28"/>
      <c r="L135" s="28"/>
      <c r="M135" s="28"/>
      <c r="N135" s="28"/>
      <c r="O135" s="28"/>
      <c r="P135" s="28"/>
      <c r="Q135" s="28"/>
      <c r="R135" s="28"/>
      <c r="S135" s="28"/>
    </row>
    <row r="136" spans="11:19" x14ac:dyDescent="0.35">
      <c r="K136" s="28"/>
      <c r="L136" s="28"/>
      <c r="M136" s="28"/>
      <c r="N136" s="28"/>
      <c r="O136" s="28"/>
      <c r="P136" s="28"/>
      <c r="Q136" s="28"/>
      <c r="R136" s="28"/>
      <c r="S136" s="28"/>
    </row>
    <row r="137" spans="11:19" x14ac:dyDescent="0.35">
      <c r="K137" s="28"/>
      <c r="L137" s="28"/>
      <c r="M137" s="28"/>
      <c r="N137" s="28"/>
      <c r="O137" s="28"/>
      <c r="P137" s="28"/>
      <c r="Q137" s="28"/>
      <c r="R137" s="28"/>
      <c r="S137" s="28"/>
    </row>
    <row r="138" spans="11:19" x14ac:dyDescent="0.35">
      <c r="K138" s="28"/>
      <c r="L138" s="28"/>
      <c r="M138" s="28"/>
      <c r="N138" s="28"/>
      <c r="O138" s="28"/>
      <c r="P138" s="28"/>
      <c r="Q138" s="28"/>
      <c r="R138" s="28"/>
      <c r="S138" s="28"/>
    </row>
    <row r="139" spans="11:19" x14ac:dyDescent="0.35">
      <c r="K139" s="28"/>
      <c r="L139" s="28"/>
      <c r="M139" s="28"/>
      <c r="N139" s="28"/>
      <c r="O139" s="28"/>
      <c r="P139" s="28"/>
      <c r="Q139" s="28"/>
      <c r="R139" s="28"/>
      <c r="S139" s="28"/>
    </row>
    <row r="140" spans="11:19" x14ac:dyDescent="0.35">
      <c r="K140" s="28"/>
      <c r="L140" s="28"/>
      <c r="M140" s="28"/>
      <c r="N140" s="28"/>
      <c r="O140" s="28"/>
      <c r="P140" s="28"/>
      <c r="Q140" s="28"/>
      <c r="R140" s="28"/>
      <c r="S140" s="28"/>
    </row>
    <row r="141" spans="11:19" x14ac:dyDescent="0.35">
      <c r="K141" s="28"/>
      <c r="L141" s="28"/>
      <c r="M141" s="28"/>
      <c r="N141" s="28"/>
      <c r="O141" s="28"/>
      <c r="P141" s="28"/>
      <c r="Q141" s="28"/>
      <c r="R141" s="28"/>
      <c r="S141" s="28"/>
    </row>
    <row r="142" spans="11:19" x14ac:dyDescent="0.35">
      <c r="K142" s="28"/>
      <c r="L142" s="28"/>
      <c r="M142" s="28"/>
      <c r="N142" s="28"/>
      <c r="O142" s="28"/>
      <c r="P142" s="28"/>
      <c r="Q142" s="28"/>
      <c r="R142" s="28"/>
      <c r="S142" s="28"/>
    </row>
    <row r="143" spans="11:19" x14ac:dyDescent="0.35">
      <c r="K143" s="28"/>
      <c r="L143" s="28"/>
      <c r="M143" s="28"/>
      <c r="N143" s="28"/>
      <c r="O143" s="28"/>
      <c r="P143" s="28"/>
      <c r="Q143" s="28"/>
      <c r="R143" s="28"/>
      <c r="S143" s="28"/>
    </row>
    <row r="144" spans="11:19" x14ac:dyDescent="0.35">
      <c r="K144" s="28"/>
      <c r="L144" s="28"/>
      <c r="M144" s="28"/>
      <c r="N144" s="28"/>
      <c r="O144" s="28"/>
      <c r="P144" s="28"/>
      <c r="Q144" s="28"/>
      <c r="R144" s="28"/>
      <c r="S144" s="28"/>
    </row>
    <row r="145" spans="11:19" x14ac:dyDescent="0.35">
      <c r="K145" s="28"/>
      <c r="L145" s="28"/>
      <c r="M145" s="28"/>
      <c r="N145" s="28"/>
      <c r="O145" s="28"/>
      <c r="P145" s="28"/>
      <c r="Q145" s="28"/>
      <c r="R145" s="28"/>
      <c r="S145" s="28"/>
    </row>
    <row r="146" spans="11:19" x14ac:dyDescent="0.35">
      <c r="K146" s="28"/>
      <c r="L146" s="28"/>
      <c r="M146" s="28"/>
      <c r="N146" s="28"/>
      <c r="O146" s="28"/>
      <c r="P146" s="28"/>
      <c r="Q146" s="28"/>
      <c r="R146" s="28"/>
      <c r="S146" s="28"/>
    </row>
    <row r="147" spans="11:19" x14ac:dyDescent="0.35">
      <c r="K147" s="28"/>
      <c r="L147" s="28"/>
      <c r="M147" s="28"/>
      <c r="N147" s="28"/>
      <c r="O147" s="28"/>
      <c r="P147" s="28"/>
      <c r="Q147" s="28"/>
      <c r="R147" s="28"/>
      <c r="S147" s="28"/>
    </row>
    <row r="148" spans="11:19" x14ac:dyDescent="0.35">
      <c r="K148" s="28"/>
      <c r="L148" s="28"/>
      <c r="M148" s="28"/>
      <c r="N148" s="28"/>
      <c r="O148" s="28"/>
      <c r="P148" s="28"/>
      <c r="Q148" s="28"/>
      <c r="R148" s="28"/>
      <c r="S148" s="28"/>
    </row>
    <row r="149" spans="11:19" x14ac:dyDescent="0.35">
      <c r="K149" s="28"/>
      <c r="L149" s="28"/>
      <c r="M149" s="28"/>
      <c r="N149" s="28"/>
      <c r="O149" s="28"/>
      <c r="P149" s="28"/>
      <c r="Q149" s="28"/>
      <c r="R149" s="28"/>
      <c r="S149" s="28"/>
    </row>
    <row r="150" spans="11:19" x14ac:dyDescent="0.35">
      <c r="K150" s="28"/>
      <c r="L150" s="28"/>
      <c r="M150" s="28"/>
      <c r="N150" s="28"/>
      <c r="O150" s="28"/>
      <c r="P150" s="28"/>
      <c r="Q150" s="28"/>
      <c r="R150" s="28"/>
      <c r="S150" s="28"/>
    </row>
    <row r="151" spans="11:19" x14ac:dyDescent="0.35">
      <c r="K151" s="28"/>
      <c r="L151" s="28"/>
      <c r="M151" s="28"/>
      <c r="N151" s="28"/>
      <c r="O151" s="28"/>
      <c r="P151" s="28"/>
      <c r="Q151" s="28"/>
      <c r="R151" s="28"/>
      <c r="S151" s="28"/>
    </row>
    <row r="152" spans="11:19" x14ac:dyDescent="0.35">
      <c r="K152" s="28"/>
      <c r="L152" s="28"/>
      <c r="M152" s="28"/>
      <c r="N152" s="28"/>
      <c r="O152" s="28"/>
      <c r="P152" s="28"/>
      <c r="Q152" s="28"/>
      <c r="R152" s="28"/>
      <c r="S152" s="28"/>
    </row>
    <row r="153" spans="11:19" x14ac:dyDescent="0.35">
      <c r="K153" s="28"/>
      <c r="L153" s="28"/>
      <c r="M153" s="28"/>
      <c r="N153" s="28"/>
      <c r="O153" s="28"/>
      <c r="P153" s="28"/>
      <c r="Q153" s="28"/>
      <c r="R153" s="28"/>
      <c r="S153" s="28"/>
    </row>
    <row r="154" spans="11:19" x14ac:dyDescent="0.35">
      <c r="K154" s="28"/>
      <c r="L154" s="28"/>
      <c r="M154" s="28"/>
      <c r="N154" s="28"/>
      <c r="O154" s="28"/>
      <c r="P154" s="28"/>
      <c r="Q154" s="28"/>
      <c r="R154" s="28"/>
      <c r="S154" s="28"/>
    </row>
    <row r="155" spans="11:19" x14ac:dyDescent="0.35">
      <c r="K155" s="28"/>
      <c r="L155" s="28"/>
      <c r="M155" s="28"/>
      <c r="N155" s="28"/>
      <c r="O155" s="28"/>
      <c r="P155" s="28"/>
      <c r="Q155" s="28"/>
      <c r="R155" s="28"/>
      <c r="S155" s="28"/>
    </row>
    <row r="156" spans="11:19" x14ac:dyDescent="0.35">
      <c r="K156" s="28"/>
      <c r="L156" s="28"/>
      <c r="M156" s="28"/>
      <c r="N156" s="28"/>
      <c r="O156" s="28"/>
      <c r="P156" s="28"/>
      <c r="Q156" s="28"/>
      <c r="R156" s="28"/>
      <c r="S156" s="28"/>
    </row>
    <row r="157" spans="11:19" x14ac:dyDescent="0.35">
      <c r="K157" s="28"/>
      <c r="L157" s="28"/>
      <c r="M157" s="28"/>
      <c r="N157" s="28"/>
      <c r="O157" s="28"/>
      <c r="P157" s="28"/>
      <c r="Q157" s="28"/>
      <c r="R157" s="28"/>
      <c r="S157" s="28"/>
    </row>
    <row r="158" spans="11:19" x14ac:dyDescent="0.35">
      <c r="K158" s="28"/>
      <c r="L158" s="28"/>
      <c r="M158" s="28"/>
      <c r="N158" s="28"/>
      <c r="O158" s="28"/>
      <c r="P158" s="28"/>
      <c r="Q158" s="28"/>
      <c r="R158" s="28"/>
      <c r="S158" s="28"/>
    </row>
    <row r="159" spans="11:19" x14ac:dyDescent="0.35">
      <c r="K159" s="28"/>
      <c r="L159" s="28"/>
      <c r="M159" s="28"/>
      <c r="N159" s="28"/>
      <c r="O159" s="28"/>
      <c r="P159" s="28"/>
      <c r="Q159" s="28"/>
      <c r="R159" s="28"/>
      <c r="S159" s="28"/>
    </row>
    <row r="160" spans="11:19" x14ac:dyDescent="0.35">
      <c r="K160" s="28"/>
      <c r="L160" s="28"/>
      <c r="M160" s="28"/>
      <c r="N160" s="28"/>
      <c r="O160" s="28"/>
      <c r="P160" s="28"/>
      <c r="Q160" s="28"/>
      <c r="R160" s="28"/>
      <c r="S160" s="28"/>
    </row>
    <row r="161" spans="6:19" x14ac:dyDescent="0.35">
      <c r="K161" s="28"/>
      <c r="L161" s="28"/>
      <c r="M161" s="28"/>
      <c r="N161" s="28"/>
      <c r="O161" s="28"/>
      <c r="P161" s="28"/>
      <c r="Q161" s="28"/>
      <c r="R161" s="28"/>
      <c r="S161" s="28"/>
    </row>
    <row r="162" spans="6:19" x14ac:dyDescent="0.35">
      <c r="K162" s="28"/>
      <c r="L162" s="28"/>
      <c r="M162" s="28"/>
      <c r="N162" s="28"/>
      <c r="O162" s="28"/>
      <c r="P162" s="28"/>
      <c r="Q162" s="28"/>
      <c r="R162" s="28"/>
      <c r="S162" s="28"/>
    </row>
    <row r="163" spans="6:19" x14ac:dyDescent="0.35">
      <c r="K163" s="28"/>
      <c r="L163" s="28"/>
      <c r="M163" s="28"/>
      <c r="N163" s="28"/>
      <c r="O163" s="28"/>
      <c r="P163" s="28"/>
      <c r="Q163" s="28"/>
      <c r="R163" s="28"/>
      <c r="S163" s="28"/>
    </row>
    <row r="164" spans="6:19" x14ac:dyDescent="0.35">
      <c r="K164" s="28"/>
      <c r="L164" s="28"/>
      <c r="M164" s="28"/>
      <c r="N164" s="28"/>
      <c r="O164" s="28"/>
      <c r="P164" s="28"/>
      <c r="Q164" s="28"/>
      <c r="R164" s="28"/>
      <c r="S164" s="28"/>
    </row>
    <row r="165" spans="6:19" x14ac:dyDescent="0.35">
      <c r="K165" s="28"/>
      <c r="L165" s="28"/>
      <c r="M165" s="28"/>
      <c r="N165" s="28"/>
      <c r="O165" s="28"/>
      <c r="P165" s="28"/>
      <c r="Q165" s="28"/>
      <c r="R165" s="28"/>
      <c r="S165" s="28"/>
    </row>
    <row r="166" spans="6:19" x14ac:dyDescent="0.35">
      <c r="K166" s="28"/>
      <c r="L166" s="28"/>
      <c r="M166" s="28"/>
      <c r="N166" s="28"/>
      <c r="O166" s="28"/>
      <c r="P166" s="28"/>
      <c r="Q166" s="28"/>
      <c r="R166" s="28"/>
      <c r="S166" s="28"/>
    </row>
    <row r="167" spans="6:19" x14ac:dyDescent="0.35">
      <c r="K167" s="28"/>
      <c r="L167" s="28"/>
      <c r="M167" s="28"/>
      <c r="N167" s="28"/>
      <c r="O167" s="28"/>
      <c r="P167" s="28"/>
      <c r="Q167" s="28"/>
      <c r="R167" s="28"/>
      <c r="S167" s="28"/>
    </row>
    <row r="168" spans="6:19" x14ac:dyDescent="0.35">
      <c r="K168" s="28"/>
      <c r="L168" s="28"/>
      <c r="M168" s="28"/>
      <c r="N168" s="28"/>
      <c r="O168" s="28"/>
      <c r="P168" s="28"/>
      <c r="Q168" s="28"/>
      <c r="R168" s="28"/>
      <c r="S168" s="28"/>
    </row>
    <row r="169" spans="6:19" x14ac:dyDescent="0.35">
      <c r="F169" s="26" t="s">
        <v>198</v>
      </c>
      <c r="K169" s="28"/>
      <c r="L169" s="28"/>
      <c r="M169" s="28"/>
      <c r="N169" s="28"/>
      <c r="O169" s="28"/>
      <c r="P169" s="28"/>
      <c r="Q169" s="28"/>
      <c r="R169" s="28"/>
      <c r="S169" s="28"/>
    </row>
    <row r="170" spans="6:19" x14ac:dyDescent="0.35">
      <c r="K170" s="28"/>
      <c r="L170" s="28"/>
      <c r="M170" s="28"/>
      <c r="N170" s="28"/>
      <c r="O170" s="28"/>
      <c r="P170" s="28"/>
      <c r="Q170" s="28"/>
      <c r="R170" s="28"/>
      <c r="S170" s="28"/>
    </row>
    <row r="171" spans="6:19" x14ac:dyDescent="0.35">
      <c r="K171" s="28"/>
      <c r="L171" s="28"/>
      <c r="M171" s="28"/>
      <c r="N171" s="28"/>
      <c r="O171" s="28"/>
      <c r="P171" s="28"/>
      <c r="Q171" s="28"/>
      <c r="R171" s="28"/>
      <c r="S171" s="28"/>
    </row>
    <row r="172" spans="6:19" x14ac:dyDescent="0.35">
      <c r="K172" s="28"/>
      <c r="L172" s="28"/>
      <c r="M172" s="28"/>
      <c r="N172" s="28"/>
      <c r="O172" s="28"/>
      <c r="P172" s="28"/>
      <c r="Q172" s="28"/>
      <c r="R172" s="28"/>
      <c r="S172" s="28"/>
    </row>
    <row r="173" spans="6:19" x14ac:dyDescent="0.35">
      <c r="K173" s="28"/>
      <c r="L173" s="28"/>
      <c r="M173" s="28"/>
      <c r="N173" s="28"/>
      <c r="O173" s="28"/>
      <c r="P173" s="28"/>
      <c r="Q173" s="28"/>
      <c r="R173" s="28"/>
      <c r="S173" s="28"/>
    </row>
    <row r="174" spans="6:19" x14ac:dyDescent="0.35">
      <c r="K174" s="28"/>
      <c r="L174" s="28"/>
      <c r="M174" s="28"/>
      <c r="N174" s="28"/>
      <c r="O174" s="28"/>
      <c r="P174" s="28"/>
      <c r="Q174" s="28"/>
      <c r="R174" s="28"/>
      <c r="S174" s="28"/>
    </row>
    <row r="175" spans="6:19" x14ac:dyDescent="0.35">
      <c r="K175" s="28"/>
      <c r="L175" s="28"/>
      <c r="M175" s="28"/>
      <c r="N175" s="28"/>
      <c r="O175" s="28"/>
      <c r="P175" s="28"/>
      <c r="Q175" s="28"/>
      <c r="R175" s="28"/>
      <c r="S175" s="28"/>
    </row>
    <row r="176" spans="6:19" x14ac:dyDescent="0.35">
      <c r="K176" s="28"/>
      <c r="L176" s="28"/>
      <c r="M176" s="28"/>
      <c r="N176" s="28"/>
      <c r="O176" s="28"/>
      <c r="P176" s="28"/>
      <c r="Q176" s="28"/>
      <c r="R176" s="28"/>
      <c r="S176" s="28"/>
    </row>
    <row r="177" spans="11:19" x14ac:dyDescent="0.35">
      <c r="K177" s="28"/>
      <c r="L177" s="28"/>
      <c r="M177" s="28"/>
      <c r="N177" s="28"/>
      <c r="O177" s="28"/>
      <c r="P177" s="28"/>
      <c r="Q177" s="28"/>
      <c r="R177" s="28"/>
      <c r="S177" s="28"/>
    </row>
    <row r="178" spans="11:19" x14ac:dyDescent="0.35">
      <c r="K178" s="28"/>
      <c r="L178" s="28"/>
      <c r="M178" s="28"/>
      <c r="N178" s="28"/>
      <c r="O178" s="28"/>
      <c r="P178" s="28"/>
      <c r="Q178" s="28"/>
      <c r="R178" s="28"/>
      <c r="S178" s="28"/>
    </row>
    <row r="179" spans="11:19" x14ac:dyDescent="0.35">
      <c r="K179" s="28"/>
      <c r="L179" s="28"/>
      <c r="M179" s="28"/>
      <c r="N179" s="28"/>
      <c r="O179" s="28"/>
      <c r="P179" s="28"/>
      <c r="Q179" s="28"/>
      <c r="R179" s="28"/>
      <c r="S179" s="28"/>
    </row>
    <row r="180" spans="11:19" x14ac:dyDescent="0.35">
      <c r="K180" s="28"/>
      <c r="L180" s="28"/>
      <c r="M180" s="28"/>
      <c r="N180" s="28"/>
      <c r="O180" s="28"/>
      <c r="P180" s="28"/>
      <c r="Q180" s="28"/>
      <c r="R180" s="28"/>
      <c r="S180" s="28"/>
    </row>
    <row r="181" spans="11:19" x14ac:dyDescent="0.35">
      <c r="K181" s="28"/>
      <c r="L181" s="28"/>
      <c r="M181" s="28"/>
      <c r="N181" s="28"/>
      <c r="O181" s="28"/>
      <c r="P181" s="28"/>
      <c r="Q181" s="28"/>
      <c r="R181" s="28"/>
      <c r="S181" s="28"/>
    </row>
    <row r="182" spans="11:19" x14ac:dyDescent="0.35">
      <c r="K182" s="28"/>
      <c r="L182" s="28"/>
      <c r="M182" s="28"/>
      <c r="N182" s="28"/>
      <c r="O182" s="28"/>
      <c r="P182" s="28"/>
      <c r="Q182" s="28"/>
      <c r="R182" s="28"/>
      <c r="S182" s="28"/>
    </row>
    <row r="183" spans="11:19" x14ac:dyDescent="0.35">
      <c r="K183" s="28"/>
      <c r="L183" s="28"/>
      <c r="M183" s="28"/>
      <c r="N183" s="28"/>
      <c r="O183" s="28"/>
      <c r="P183" s="28"/>
      <c r="Q183" s="28"/>
      <c r="R183" s="28"/>
      <c r="S183" s="28"/>
    </row>
    <row r="184" spans="11:19" x14ac:dyDescent="0.35">
      <c r="K184" s="28"/>
      <c r="L184" s="28"/>
      <c r="M184" s="28"/>
      <c r="N184" s="28"/>
      <c r="O184" s="28"/>
      <c r="P184" s="28"/>
      <c r="Q184" s="28"/>
      <c r="R184" s="28"/>
      <c r="S184" s="28"/>
    </row>
    <row r="185" spans="11:19" x14ac:dyDescent="0.35">
      <c r="K185" s="28"/>
      <c r="L185" s="28"/>
      <c r="M185" s="28"/>
      <c r="N185" s="28"/>
      <c r="O185" s="28"/>
      <c r="P185" s="28"/>
      <c r="Q185" s="28"/>
      <c r="R185" s="28"/>
      <c r="S185" s="28"/>
    </row>
    <row r="186" spans="11:19" x14ac:dyDescent="0.35">
      <c r="K186" s="28"/>
      <c r="L186" s="28"/>
      <c r="M186" s="28"/>
      <c r="N186" s="28"/>
      <c r="O186" s="28"/>
      <c r="P186" s="28"/>
      <c r="Q186" s="28"/>
      <c r="R186" s="28"/>
      <c r="S186" s="28"/>
    </row>
    <row r="187" spans="11:19" x14ac:dyDescent="0.35">
      <c r="K187" s="28"/>
      <c r="L187" s="28"/>
      <c r="M187" s="28"/>
      <c r="N187" s="28"/>
      <c r="O187" s="28"/>
      <c r="P187" s="28"/>
      <c r="Q187" s="28"/>
      <c r="R187" s="28"/>
      <c r="S187" s="28"/>
    </row>
    <row r="188" spans="11:19" x14ac:dyDescent="0.35">
      <c r="K188" s="28"/>
      <c r="L188" s="28"/>
      <c r="M188" s="28"/>
      <c r="N188" s="28"/>
      <c r="O188" s="28"/>
      <c r="P188" s="28"/>
      <c r="Q188" s="28"/>
      <c r="R188" s="28"/>
      <c r="S188" s="28"/>
    </row>
    <row r="189" spans="11:19" x14ac:dyDescent="0.35">
      <c r="K189" s="28"/>
      <c r="L189" s="28"/>
      <c r="M189" s="28"/>
      <c r="N189" s="28"/>
      <c r="O189" s="28"/>
      <c r="P189" s="28"/>
      <c r="Q189" s="28"/>
      <c r="R189" s="28"/>
      <c r="S189" s="28"/>
    </row>
    <row r="190" spans="11:19" x14ac:dyDescent="0.35">
      <c r="K190" s="28"/>
      <c r="L190" s="28"/>
      <c r="M190" s="28"/>
      <c r="N190" s="28"/>
      <c r="O190" s="28"/>
      <c r="P190" s="28"/>
      <c r="Q190" s="28"/>
      <c r="R190" s="28"/>
      <c r="S190" s="28"/>
    </row>
    <row r="191" spans="11:19" x14ac:dyDescent="0.35">
      <c r="K191" s="28"/>
      <c r="L191" s="28"/>
      <c r="M191" s="28"/>
      <c r="N191" s="28"/>
      <c r="O191" s="28"/>
      <c r="P191" s="28"/>
      <c r="Q191" s="28"/>
      <c r="R191" s="28"/>
      <c r="S191" s="28"/>
    </row>
    <row r="192" spans="11:19" x14ac:dyDescent="0.35">
      <c r="K192" s="28"/>
      <c r="L192" s="28"/>
      <c r="M192" s="28"/>
      <c r="N192" s="28"/>
      <c r="O192" s="28"/>
      <c r="P192" s="28"/>
      <c r="Q192" s="28"/>
      <c r="R192" s="28"/>
      <c r="S192" s="28"/>
    </row>
    <row r="193" spans="11:19" x14ac:dyDescent="0.35">
      <c r="K193" s="28"/>
      <c r="L193" s="28"/>
      <c r="M193" s="28"/>
      <c r="N193" s="28"/>
      <c r="O193" s="28"/>
      <c r="P193" s="28"/>
      <c r="Q193" s="28"/>
      <c r="R193" s="28"/>
      <c r="S193" s="28"/>
    </row>
    <row r="194" spans="11:19" x14ac:dyDescent="0.35">
      <c r="K194" s="28"/>
      <c r="L194" s="28"/>
      <c r="M194" s="28"/>
      <c r="N194" s="28"/>
      <c r="O194" s="28"/>
      <c r="P194" s="28"/>
      <c r="Q194" s="28"/>
      <c r="R194" s="28"/>
      <c r="S194" s="28"/>
    </row>
    <row r="195" spans="11:19" x14ac:dyDescent="0.35">
      <c r="K195" s="28"/>
      <c r="L195" s="28"/>
      <c r="M195" s="28"/>
      <c r="N195" s="28"/>
      <c r="O195" s="28"/>
      <c r="P195" s="28"/>
      <c r="Q195" s="28"/>
      <c r="R195" s="28"/>
      <c r="S195" s="28"/>
    </row>
    <row r="196" spans="11:19" x14ac:dyDescent="0.35">
      <c r="K196" s="28"/>
      <c r="L196" s="28"/>
      <c r="M196" s="28"/>
      <c r="N196" s="28"/>
      <c r="O196" s="28"/>
      <c r="P196" s="28"/>
      <c r="Q196" s="28"/>
      <c r="R196" s="28"/>
      <c r="S196" s="28"/>
    </row>
    <row r="197" spans="11:19" x14ac:dyDescent="0.35">
      <c r="K197" s="28"/>
      <c r="L197" s="28"/>
      <c r="M197" s="28"/>
      <c r="N197" s="28"/>
      <c r="O197" s="28"/>
      <c r="P197" s="28"/>
      <c r="Q197" s="28"/>
      <c r="R197" s="28"/>
      <c r="S197" s="28"/>
    </row>
    <row r="198" spans="11:19" x14ac:dyDescent="0.35">
      <c r="K198" s="28"/>
      <c r="L198" s="28"/>
      <c r="M198" s="28"/>
      <c r="N198" s="28"/>
      <c r="O198" s="28"/>
      <c r="P198" s="28"/>
      <c r="Q198" s="28"/>
      <c r="R198" s="28"/>
      <c r="S198" s="28"/>
    </row>
    <row r="199" spans="11:19" x14ac:dyDescent="0.35">
      <c r="K199" s="28"/>
      <c r="L199" s="28"/>
      <c r="M199" s="28"/>
      <c r="N199" s="28"/>
      <c r="O199" s="28"/>
      <c r="P199" s="28"/>
      <c r="Q199" s="28"/>
      <c r="R199" s="28"/>
      <c r="S199" s="28"/>
    </row>
    <row r="200" spans="11:19" x14ac:dyDescent="0.35">
      <c r="K200" s="28"/>
      <c r="L200" s="28"/>
      <c r="M200" s="28"/>
      <c r="N200" s="28"/>
      <c r="O200" s="28"/>
      <c r="P200" s="28"/>
      <c r="Q200" s="28"/>
      <c r="R200" s="28"/>
      <c r="S200" s="28"/>
    </row>
    <row r="201" spans="11:19" x14ac:dyDescent="0.35">
      <c r="K201" s="28"/>
      <c r="L201" s="28"/>
      <c r="M201" s="28"/>
      <c r="N201" s="28"/>
      <c r="O201" s="28"/>
      <c r="P201" s="28"/>
      <c r="Q201" s="28"/>
      <c r="R201" s="28"/>
      <c r="S201" s="28"/>
    </row>
    <row r="202" spans="11:19" x14ac:dyDescent="0.35">
      <c r="K202" s="28"/>
      <c r="L202" s="28"/>
      <c r="M202" s="28"/>
      <c r="N202" s="28"/>
      <c r="O202" s="28"/>
      <c r="P202" s="28"/>
      <c r="Q202" s="28"/>
      <c r="R202" s="28"/>
      <c r="S202" s="28"/>
    </row>
    <row r="203" spans="11:19" x14ac:dyDescent="0.35">
      <c r="K203" s="28"/>
      <c r="L203" s="28"/>
      <c r="M203" s="28"/>
      <c r="N203" s="28"/>
      <c r="O203" s="28"/>
      <c r="P203" s="28"/>
      <c r="Q203" s="28"/>
      <c r="R203" s="28"/>
      <c r="S203" s="28"/>
    </row>
    <row r="204" spans="11:19" x14ac:dyDescent="0.35">
      <c r="K204" s="28"/>
      <c r="L204" s="28"/>
      <c r="M204" s="28"/>
      <c r="N204" s="28"/>
      <c r="O204" s="28"/>
      <c r="P204" s="28"/>
      <c r="Q204" s="28"/>
      <c r="R204" s="28"/>
      <c r="S204" s="28"/>
    </row>
    <row r="205" spans="11:19" x14ac:dyDescent="0.35">
      <c r="K205" s="28"/>
      <c r="L205" s="28"/>
      <c r="M205" s="28"/>
      <c r="N205" s="28"/>
      <c r="O205" s="28"/>
      <c r="P205" s="28"/>
      <c r="Q205" s="28"/>
      <c r="R205" s="28"/>
      <c r="S205" s="28"/>
    </row>
    <row r="206" spans="11:19" x14ac:dyDescent="0.35">
      <c r="K206" s="28"/>
      <c r="L206" s="28"/>
      <c r="M206" s="28"/>
      <c r="N206" s="28"/>
      <c r="O206" s="28"/>
      <c r="P206" s="28"/>
      <c r="Q206" s="28"/>
      <c r="R206" s="28"/>
      <c r="S206" s="28"/>
    </row>
    <row r="207" spans="11:19" x14ac:dyDescent="0.35">
      <c r="K207" s="28"/>
      <c r="L207" s="28"/>
      <c r="M207" s="28"/>
      <c r="N207" s="28"/>
      <c r="O207" s="28"/>
      <c r="P207" s="28"/>
      <c r="Q207" s="28"/>
      <c r="R207" s="28"/>
      <c r="S207" s="28"/>
    </row>
    <row r="208" spans="11:19" x14ac:dyDescent="0.35">
      <c r="K208" s="28"/>
      <c r="L208" s="28"/>
      <c r="M208" s="28"/>
      <c r="N208" s="28"/>
      <c r="O208" s="28"/>
      <c r="P208" s="28"/>
      <c r="Q208" s="28"/>
      <c r="R208" s="28"/>
      <c r="S208" s="28"/>
    </row>
    <row r="209" spans="3:19" x14ac:dyDescent="0.35">
      <c r="K209" s="28"/>
      <c r="L209" s="28"/>
      <c r="M209" s="28"/>
      <c r="N209" s="28"/>
      <c r="O209" s="28"/>
      <c r="P209" s="28"/>
      <c r="Q209" s="28"/>
      <c r="R209" s="28"/>
      <c r="S209" s="28"/>
    </row>
    <row r="210" spans="3:19" x14ac:dyDescent="0.35">
      <c r="K210" s="28"/>
      <c r="L210" s="28"/>
      <c r="M210" s="28"/>
      <c r="N210" s="28"/>
      <c r="O210" s="28"/>
      <c r="P210" s="28"/>
      <c r="Q210" s="28"/>
      <c r="R210" s="28"/>
      <c r="S210" s="28"/>
    </row>
    <row r="211" spans="3:19" x14ac:dyDescent="0.35">
      <c r="K211" s="28"/>
      <c r="L211" s="28"/>
      <c r="M211" s="28"/>
      <c r="N211" s="28"/>
      <c r="O211" s="28"/>
      <c r="P211" s="28"/>
      <c r="Q211" s="28"/>
      <c r="R211" s="28"/>
      <c r="S211" s="28"/>
    </row>
    <row r="212" spans="3:19" x14ac:dyDescent="0.35">
      <c r="C212" s="17"/>
      <c r="K212" s="28"/>
      <c r="L212" s="28"/>
      <c r="M212" s="28"/>
      <c r="N212" s="28"/>
      <c r="O212" s="28"/>
      <c r="P212" s="28"/>
      <c r="Q212" s="28"/>
      <c r="R212" s="28"/>
      <c r="S212" s="28"/>
    </row>
    <row r="213" spans="3:19" x14ac:dyDescent="0.35">
      <c r="K213" s="28"/>
      <c r="L213" s="28"/>
      <c r="M213" s="28"/>
      <c r="N213" s="28"/>
      <c r="O213" s="28"/>
      <c r="P213" s="28"/>
      <c r="Q213" s="28"/>
      <c r="R213" s="28"/>
      <c r="S213" s="28"/>
    </row>
    <row r="214" spans="3:19" x14ac:dyDescent="0.35">
      <c r="K214" s="28"/>
      <c r="L214" s="28"/>
      <c r="M214" s="28"/>
      <c r="N214" s="28"/>
      <c r="O214" s="28"/>
      <c r="P214" s="28"/>
      <c r="Q214" s="28"/>
      <c r="R214" s="28"/>
      <c r="S214" s="28"/>
    </row>
    <row r="215" spans="3:19" x14ac:dyDescent="0.35">
      <c r="K215" s="28"/>
      <c r="L215" s="28"/>
      <c r="M215" s="28"/>
      <c r="N215" s="28"/>
      <c r="O215" s="28"/>
      <c r="P215" s="28"/>
      <c r="Q215" s="28"/>
      <c r="R215" s="28"/>
      <c r="S215" s="28"/>
    </row>
  </sheetData>
  <sheetProtection sheet="1" objects="1" scenarios="1" selectLockedCells="1"/>
  <phoneticPr fontId="3" type="noConversion"/>
  <pageMargins left="0.75" right="0.75" top="1" bottom="1" header="0.5" footer="0.5"/>
  <pageSetup orientation="portrait" horizontalDpi="4294967295"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6"/>
  <sheetViews>
    <sheetView workbookViewId="0">
      <selection activeCell="Q1" sqref="Q1"/>
    </sheetView>
  </sheetViews>
  <sheetFormatPr defaultRowHeight="12.5" x14ac:dyDescent="0.25"/>
  <cols>
    <col min="1" max="1" width="7.7265625" customWidth="1"/>
    <col min="2" max="2" width="19.81640625" customWidth="1"/>
    <col min="3" max="3" width="30.08984375" customWidth="1"/>
    <col min="4" max="4" width="10.7265625" customWidth="1"/>
    <col min="5" max="5" width="11.7265625" customWidth="1"/>
  </cols>
  <sheetData>
    <row r="1" spans="1:27" ht="20" x14ac:dyDescent="0.4">
      <c r="A1" s="26"/>
      <c r="B1" s="31" t="s">
        <v>209</v>
      </c>
      <c r="C1" s="26"/>
      <c r="D1" s="16"/>
      <c r="E1" s="26"/>
      <c r="F1" s="16"/>
      <c r="G1" s="27"/>
      <c r="H1" s="176" t="s">
        <v>26</v>
      </c>
      <c r="I1" s="28"/>
      <c r="J1" s="28"/>
      <c r="K1" s="28"/>
      <c r="L1" s="28"/>
      <c r="M1" s="28"/>
      <c r="N1" s="28"/>
      <c r="O1" s="28"/>
      <c r="P1" s="28"/>
      <c r="Q1" s="28"/>
      <c r="R1" s="28"/>
      <c r="S1" s="28"/>
      <c r="T1" s="28"/>
      <c r="U1" s="28"/>
      <c r="V1" s="19"/>
      <c r="W1" s="19"/>
      <c r="X1" s="19"/>
      <c r="Y1" s="19"/>
      <c r="Z1" s="19"/>
      <c r="AA1" s="19"/>
    </row>
    <row r="2" spans="1:27" ht="15.5" x14ac:dyDescent="0.35">
      <c r="A2" s="26"/>
      <c r="B2" s="29"/>
      <c r="C2" s="26"/>
      <c r="D2" s="29"/>
      <c r="E2" s="26"/>
      <c r="F2" s="26"/>
      <c r="G2" s="26"/>
      <c r="N2" s="28"/>
      <c r="O2" s="28"/>
      <c r="P2" s="28"/>
      <c r="Q2" s="28"/>
      <c r="R2" s="28"/>
      <c r="S2" s="28"/>
      <c r="T2" s="28"/>
      <c r="U2" s="28"/>
      <c r="V2" s="19"/>
      <c r="W2" s="19"/>
      <c r="X2" s="19"/>
      <c r="Y2" s="19"/>
      <c r="Z2" s="19"/>
      <c r="AA2" s="19"/>
    </row>
    <row r="3" spans="1:27" ht="15.5" x14ac:dyDescent="0.35">
      <c r="A3" s="26"/>
      <c r="B3" s="26"/>
      <c r="C3" s="26"/>
      <c r="D3" s="26"/>
      <c r="E3" s="17" t="s">
        <v>210</v>
      </c>
      <c r="K3" s="28"/>
      <c r="L3" s="28"/>
      <c r="M3" s="28"/>
      <c r="N3" s="28"/>
      <c r="O3" s="28"/>
      <c r="P3" s="28"/>
      <c r="Q3" s="28"/>
      <c r="R3" s="28"/>
      <c r="S3" s="28"/>
      <c r="T3" s="28"/>
      <c r="U3" s="28"/>
      <c r="V3" s="19"/>
      <c r="W3" s="19"/>
      <c r="X3" s="19"/>
      <c r="Y3" s="19"/>
      <c r="Z3" s="19"/>
      <c r="AA3" s="19"/>
    </row>
    <row r="4" spans="1:27" ht="18" x14ac:dyDescent="0.4">
      <c r="A4" s="26"/>
      <c r="B4" s="30" t="s">
        <v>211</v>
      </c>
      <c r="C4" s="34"/>
      <c r="D4" s="16"/>
      <c r="E4" s="33" t="s">
        <v>212</v>
      </c>
      <c r="F4" s="28"/>
      <c r="G4" s="28"/>
      <c r="K4" s="28"/>
      <c r="L4" s="28"/>
      <c r="M4" s="28"/>
      <c r="N4" s="186"/>
      <c r="O4" s="186"/>
      <c r="P4" s="186"/>
      <c r="Q4" s="186"/>
      <c r="R4" s="186"/>
      <c r="S4" s="186"/>
      <c r="T4" s="28"/>
      <c r="U4" s="28"/>
      <c r="V4" s="19"/>
      <c r="W4" s="19"/>
      <c r="X4" s="19"/>
      <c r="Y4" s="19"/>
      <c r="Z4" s="19"/>
      <c r="AA4" s="19"/>
    </row>
    <row r="5" spans="1:27" ht="15.5" x14ac:dyDescent="0.35">
      <c r="A5" s="26"/>
      <c r="B5" s="46" t="s">
        <v>213</v>
      </c>
      <c r="C5" s="34" t="s">
        <v>214</v>
      </c>
      <c r="D5" s="46"/>
      <c r="E5" s="34"/>
      <c r="F5" s="34"/>
      <c r="G5" s="34"/>
      <c r="K5" s="186"/>
      <c r="L5" s="186"/>
      <c r="M5" s="186"/>
      <c r="N5" s="186"/>
      <c r="O5" s="186"/>
      <c r="P5" s="186"/>
      <c r="Q5" s="186"/>
      <c r="R5" s="186"/>
      <c r="S5" s="186"/>
      <c r="T5" s="28"/>
      <c r="U5" s="28"/>
      <c r="V5" s="19"/>
      <c r="W5" s="19"/>
      <c r="X5" s="19"/>
      <c r="Y5" s="19"/>
      <c r="Z5" s="19"/>
      <c r="AA5" s="19"/>
    </row>
    <row r="6" spans="1:27" ht="15.5" x14ac:dyDescent="0.35">
      <c r="A6" s="26"/>
      <c r="B6" s="46" t="s">
        <v>215</v>
      </c>
      <c r="C6" s="34" t="s">
        <v>216</v>
      </c>
      <c r="D6" s="46"/>
      <c r="E6" s="34"/>
      <c r="F6" s="34"/>
      <c r="G6" s="34"/>
      <c r="K6" s="186"/>
      <c r="L6" s="186"/>
      <c r="M6" s="186"/>
      <c r="N6" s="186"/>
      <c r="O6" s="186"/>
      <c r="P6" s="186"/>
      <c r="Q6" s="186"/>
      <c r="R6" s="186"/>
      <c r="S6" s="186"/>
      <c r="T6" s="28"/>
      <c r="U6" s="28"/>
      <c r="V6" s="19"/>
      <c r="W6" s="19"/>
      <c r="X6" s="19"/>
      <c r="Y6" s="19"/>
      <c r="Z6" s="19"/>
      <c r="AA6" s="19"/>
    </row>
    <row r="7" spans="1:27" ht="15.5" x14ac:dyDescent="0.35">
      <c r="A7" s="26"/>
      <c r="B7" s="46" t="s">
        <v>217</v>
      </c>
      <c r="C7" s="34" t="s">
        <v>218</v>
      </c>
      <c r="D7" s="46"/>
      <c r="E7" s="34"/>
      <c r="F7" s="34"/>
      <c r="G7" s="34"/>
      <c r="K7" s="186"/>
      <c r="L7" s="186"/>
      <c r="M7" s="186"/>
      <c r="N7" s="186"/>
      <c r="O7" s="186"/>
      <c r="P7" s="186"/>
      <c r="Q7" s="186"/>
      <c r="R7" s="186"/>
      <c r="S7" s="186"/>
      <c r="T7" s="28"/>
      <c r="U7" s="28"/>
      <c r="V7" s="19"/>
      <c r="W7" s="19"/>
      <c r="X7" s="19"/>
      <c r="Y7" s="19"/>
      <c r="Z7" s="19"/>
      <c r="AA7" s="19"/>
    </row>
    <row r="8" spans="1:27" ht="15.5" x14ac:dyDescent="0.35">
      <c r="A8" s="26"/>
      <c r="B8" s="46" t="s">
        <v>219</v>
      </c>
      <c r="C8" s="34" t="s">
        <v>220</v>
      </c>
      <c r="D8" s="46"/>
      <c r="E8" s="34"/>
      <c r="F8" s="34"/>
      <c r="G8" s="34"/>
      <c r="K8" s="186"/>
      <c r="L8" s="186"/>
      <c r="M8" s="186"/>
      <c r="N8" s="186"/>
      <c r="O8" s="186"/>
      <c r="P8" s="186"/>
      <c r="Q8" s="186"/>
      <c r="R8" s="186"/>
      <c r="S8" s="186"/>
      <c r="T8" s="28"/>
      <c r="U8" s="28"/>
      <c r="V8" s="19"/>
      <c r="W8" s="19"/>
      <c r="X8" s="19"/>
      <c r="Y8" s="19"/>
      <c r="Z8" s="19"/>
      <c r="AA8" s="19"/>
    </row>
    <row r="9" spans="1:27" ht="15.5" x14ac:dyDescent="0.35">
      <c r="A9" s="26"/>
      <c r="D9" s="16"/>
      <c r="E9" s="34"/>
      <c r="F9" s="34"/>
      <c r="G9" s="34"/>
      <c r="K9" s="186"/>
      <c r="L9" s="186"/>
      <c r="M9" s="186"/>
      <c r="N9" s="186"/>
      <c r="O9" s="186"/>
      <c r="P9" s="186"/>
      <c r="Q9" s="186"/>
      <c r="R9" s="186"/>
      <c r="S9" s="186"/>
      <c r="T9" s="28"/>
      <c r="U9" s="28"/>
      <c r="V9" s="19"/>
      <c r="W9" s="19"/>
      <c r="X9" s="19"/>
      <c r="Y9" s="19"/>
      <c r="Z9" s="19"/>
      <c r="AA9" s="19"/>
    </row>
    <row r="10" spans="1:27" ht="18" x14ac:dyDescent="0.4">
      <c r="A10" s="26"/>
      <c r="B10" s="30" t="s">
        <v>221</v>
      </c>
      <c r="C10" s="34"/>
      <c r="D10" s="46"/>
      <c r="E10" s="34"/>
      <c r="F10" s="34"/>
      <c r="G10" s="26"/>
      <c r="H10" s="26"/>
      <c r="J10" s="186"/>
      <c r="K10" s="186"/>
      <c r="M10" s="26"/>
      <c r="N10" s="186"/>
      <c r="O10" s="186"/>
      <c r="P10" s="186"/>
      <c r="Q10" s="186"/>
      <c r="R10" s="186"/>
      <c r="S10" s="186"/>
      <c r="T10" s="28"/>
      <c r="U10" s="28"/>
      <c r="V10" s="19"/>
      <c r="W10" s="19"/>
      <c r="X10" s="19"/>
      <c r="Y10" s="19"/>
      <c r="Z10" s="19"/>
      <c r="AA10" s="19"/>
    </row>
    <row r="11" spans="1:27" ht="15.5" x14ac:dyDescent="0.35">
      <c r="A11" s="26"/>
      <c r="B11" s="46" t="s">
        <v>222</v>
      </c>
      <c r="C11" s="34" t="s">
        <v>214</v>
      </c>
      <c r="D11" s="46"/>
      <c r="E11" s="34"/>
      <c r="F11" s="187" t="s">
        <v>223</v>
      </c>
      <c r="G11" s="167"/>
      <c r="H11" s="188"/>
      <c r="I11" s="186"/>
      <c r="J11" s="187" t="s">
        <v>224</v>
      </c>
      <c r="K11" s="186"/>
      <c r="L11" s="186"/>
      <c r="M11" s="186"/>
      <c r="N11" s="186"/>
      <c r="O11" s="186"/>
      <c r="P11" s="186"/>
      <c r="Q11" s="186"/>
      <c r="R11" s="186"/>
      <c r="S11" s="186"/>
      <c r="T11" s="28"/>
      <c r="U11" s="28"/>
      <c r="V11" s="19"/>
      <c r="W11" s="19"/>
      <c r="X11" s="19"/>
      <c r="Y11" s="19"/>
      <c r="Z11" s="19"/>
      <c r="AA11" s="19"/>
    </row>
    <row r="12" spans="1:27" ht="15.5" x14ac:dyDescent="0.35">
      <c r="A12" s="26"/>
      <c r="B12" s="46" t="s">
        <v>225</v>
      </c>
      <c r="C12" s="34" t="s">
        <v>216</v>
      </c>
      <c r="D12" s="46"/>
      <c r="E12" s="34"/>
      <c r="F12" s="34"/>
      <c r="G12" s="189"/>
      <c r="H12" s="184"/>
      <c r="I12" s="186"/>
      <c r="J12" s="186"/>
      <c r="K12" s="186"/>
      <c r="L12" s="186"/>
      <c r="M12" s="186"/>
      <c r="N12" s="186"/>
      <c r="O12" s="186"/>
      <c r="P12" s="186"/>
      <c r="Q12" s="186"/>
      <c r="R12" s="186"/>
      <c r="S12" s="186"/>
      <c r="T12" s="167"/>
      <c r="U12" s="28"/>
      <c r="V12" s="19"/>
      <c r="W12" s="19"/>
      <c r="X12" s="19"/>
      <c r="Y12" s="19"/>
      <c r="Z12" s="19"/>
      <c r="AA12" s="19"/>
    </row>
    <row r="13" spans="1:27" ht="15.5" x14ac:dyDescent="0.35">
      <c r="A13" s="26"/>
      <c r="B13" s="46" t="s">
        <v>226</v>
      </c>
      <c r="C13" s="34" t="s">
        <v>227</v>
      </c>
      <c r="D13" s="33"/>
      <c r="E13" s="34"/>
      <c r="F13" s="34"/>
      <c r="G13" s="167"/>
      <c r="H13" s="188"/>
      <c r="I13" s="186"/>
      <c r="J13" s="186"/>
      <c r="K13" s="186"/>
      <c r="L13" s="186"/>
      <c r="M13" s="186"/>
      <c r="N13" s="186"/>
      <c r="O13" s="186"/>
      <c r="P13" s="186"/>
      <c r="Q13" s="186"/>
      <c r="R13" s="186"/>
      <c r="S13" s="186"/>
      <c r="T13" s="167"/>
      <c r="U13" s="28"/>
      <c r="V13" s="19"/>
      <c r="W13" s="19"/>
      <c r="X13" s="19"/>
      <c r="Y13" s="19"/>
      <c r="Z13" s="19"/>
      <c r="AA13" s="19"/>
    </row>
    <row r="14" spans="1:27" ht="15.5" x14ac:dyDescent="0.35">
      <c r="A14" s="26"/>
      <c r="B14" s="34"/>
      <c r="C14" s="34"/>
      <c r="D14" s="34"/>
      <c r="E14" s="34"/>
      <c r="F14" s="34"/>
      <c r="G14" s="189"/>
      <c r="H14" s="190"/>
      <c r="I14" s="186"/>
      <c r="J14" s="186"/>
      <c r="K14" s="186"/>
      <c r="L14" s="186"/>
      <c r="M14" s="186"/>
      <c r="N14" s="186"/>
      <c r="O14" s="186"/>
      <c r="P14" s="186"/>
      <c r="Q14" s="186"/>
      <c r="R14" s="186"/>
      <c r="S14" s="186"/>
      <c r="T14" s="167"/>
      <c r="U14" s="166"/>
      <c r="V14" s="19"/>
      <c r="W14" s="19"/>
      <c r="X14" s="19"/>
      <c r="Y14" s="19"/>
      <c r="Z14" s="19"/>
      <c r="AA14" s="19"/>
    </row>
    <row r="15" spans="1:27" ht="15.5" x14ac:dyDescent="0.35">
      <c r="A15" s="26"/>
      <c r="B15" s="34"/>
      <c r="C15" s="186"/>
      <c r="D15" s="34"/>
      <c r="E15" s="186"/>
      <c r="F15" s="34"/>
      <c r="G15" s="34"/>
      <c r="H15" s="34"/>
      <c r="I15" s="34"/>
      <c r="J15" s="34"/>
      <c r="K15" s="34"/>
      <c r="L15" s="186"/>
      <c r="M15" s="186"/>
      <c r="N15" s="186"/>
      <c r="O15" s="186"/>
      <c r="P15" s="186"/>
      <c r="Q15" s="186"/>
      <c r="R15" s="186"/>
      <c r="S15" s="186"/>
      <c r="T15" s="167"/>
      <c r="U15" s="191"/>
      <c r="V15" s="19"/>
      <c r="W15" s="19"/>
      <c r="X15" s="19"/>
      <c r="Y15" s="19"/>
      <c r="Z15" s="19"/>
      <c r="AA15" s="19"/>
    </row>
    <row r="16" spans="1:27" ht="15.5" x14ac:dyDescent="0.35">
      <c r="A16" s="26"/>
      <c r="B16" s="34"/>
      <c r="D16" s="192" t="s">
        <v>228</v>
      </c>
      <c r="E16" s="186"/>
      <c r="F16" s="34"/>
      <c r="H16" s="186"/>
      <c r="I16" s="186"/>
      <c r="J16" s="186"/>
      <c r="K16" s="186"/>
      <c r="L16" s="186"/>
      <c r="M16" s="186"/>
      <c r="N16" s="186"/>
      <c r="O16" s="186"/>
      <c r="P16" s="186"/>
      <c r="Q16" s="186"/>
      <c r="R16" s="186"/>
      <c r="S16" s="186"/>
      <c r="T16" s="167"/>
      <c r="U16" s="191"/>
      <c r="V16" s="19"/>
      <c r="W16" s="19"/>
      <c r="X16" s="19"/>
      <c r="Y16" s="19"/>
      <c r="Z16" s="19"/>
      <c r="AA16" s="19"/>
    </row>
    <row r="17" spans="1:27" ht="15.5" x14ac:dyDescent="0.35">
      <c r="A17" s="26"/>
      <c r="B17" s="186"/>
      <c r="D17" s="193" t="s">
        <v>229</v>
      </c>
      <c r="E17" s="186"/>
      <c r="F17" s="34"/>
      <c r="H17" s="186"/>
      <c r="I17" s="186"/>
      <c r="J17" s="186"/>
      <c r="K17" s="186"/>
      <c r="L17" s="186"/>
      <c r="M17" s="186"/>
      <c r="N17" s="186"/>
      <c r="O17" s="186"/>
      <c r="P17" s="186"/>
      <c r="Q17" s="186"/>
      <c r="R17" s="186"/>
      <c r="S17" s="186"/>
      <c r="T17" s="167"/>
      <c r="U17" s="166"/>
      <c r="V17" s="19"/>
      <c r="W17" s="19"/>
      <c r="X17" s="19"/>
      <c r="Y17" s="19"/>
      <c r="Z17" s="19"/>
      <c r="AA17" s="19"/>
    </row>
    <row r="18" spans="1:27" ht="15.5" x14ac:dyDescent="0.35">
      <c r="A18" s="26"/>
      <c r="B18" s="186"/>
      <c r="D18" s="193" t="s">
        <v>230</v>
      </c>
      <c r="E18" s="186"/>
      <c r="F18" s="34"/>
      <c r="H18" s="186"/>
      <c r="I18" s="186"/>
      <c r="J18" s="186"/>
      <c r="K18" s="186"/>
      <c r="L18" s="186"/>
      <c r="M18" s="186"/>
      <c r="N18" s="186"/>
      <c r="O18" s="186"/>
      <c r="P18" s="186"/>
      <c r="Q18" s="186"/>
      <c r="R18" s="186"/>
      <c r="S18" s="186"/>
      <c r="T18" s="28"/>
      <c r="U18" s="169"/>
      <c r="V18" s="19"/>
      <c r="W18" s="19"/>
      <c r="X18" s="19"/>
      <c r="Y18" s="19"/>
      <c r="Z18" s="19"/>
      <c r="AA18" s="19"/>
    </row>
    <row r="19" spans="1:27" ht="15.5" x14ac:dyDescent="0.35">
      <c r="A19" s="26"/>
      <c r="B19" s="17"/>
      <c r="C19" s="186"/>
      <c r="D19" s="17"/>
      <c r="E19" s="186"/>
      <c r="F19" s="34"/>
      <c r="G19" s="186"/>
      <c r="H19" s="186"/>
      <c r="I19" s="186"/>
      <c r="J19" s="186"/>
      <c r="K19" s="186"/>
      <c r="L19" s="186"/>
      <c r="M19" s="186"/>
      <c r="N19" s="186"/>
      <c r="O19" s="186"/>
      <c r="P19" s="186"/>
      <c r="Q19" s="186"/>
      <c r="R19" s="186"/>
      <c r="S19" s="186"/>
      <c r="T19" s="28"/>
      <c r="U19" s="194"/>
      <c r="V19" s="19"/>
      <c r="W19" s="19"/>
      <c r="X19" s="19"/>
      <c r="Y19" s="19"/>
      <c r="Z19" s="19"/>
      <c r="AA19" s="19"/>
    </row>
    <row r="20" spans="1:27" ht="15.5" x14ac:dyDescent="0.35">
      <c r="A20" s="26"/>
      <c r="B20" s="16"/>
      <c r="C20" s="186"/>
      <c r="D20" s="16"/>
      <c r="E20" s="186"/>
      <c r="F20" s="34"/>
      <c r="G20" s="186"/>
      <c r="H20" s="186"/>
      <c r="I20" s="186"/>
      <c r="J20" s="186"/>
      <c r="K20" s="186"/>
      <c r="L20" s="186"/>
      <c r="M20" s="186"/>
      <c r="N20" s="186"/>
      <c r="O20" s="186"/>
      <c r="P20" s="186"/>
      <c r="Q20" s="186"/>
      <c r="R20" s="186"/>
      <c r="S20" s="186"/>
      <c r="T20" s="28"/>
      <c r="U20" s="28"/>
      <c r="V20" s="19"/>
      <c r="W20" s="19"/>
      <c r="X20" s="19"/>
      <c r="Y20" s="19"/>
      <c r="Z20" s="19"/>
      <c r="AA20" s="19"/>
    </row>
    <row r="21" spans="1:27" ht="15.5" x14ac:dyDescent="0.35">
      <c r="A21" s="26"/>
      <c r="B21" s="16"/>
      <c r="C21" s="186"/>
      <c r="D21" s="16"/>
      <c r="E21" s="186"/>
      <c r="F21" s="34"/>
      <c r="G21" s="186"/>
      <c r="H21" s="186"/>
      <c r="I21" s="186"/>
      <c r="J21" s="186"/>
      <c r="K21" s="186"/>
      <c r="L21" s="186"/>
      <c r="M21" s="186"/>
      <c r="N21" s="186"/>
      <c r="O21" s="186"/>
      <c r="P21" s="186"/>
      <c r="Q21" s="186"/>
      <c r="R21" s="186"/>
      <c r="S21" s="186"/>
      <c r="T21" s="28"/>
      <c r="U21" s="28"/>
      <c r="V21" s="19"/>
      <c r="W21" s="19"/>
      <c r="X21" s="19"/>
      <c r="Y21" s="19"/>
      <c r="Z21" s="19"/>
      <c r="AA21" s="19"/>
    </row>
    <row r="22" spans="1:27" ht="15.5" x14ac:dyDescent="0.35">
      <c r="A22" s="26"/>
      <c r="B22" s="34"/>
      <c r="C22" s="186"/>
      <c r="D22" s="34"/>
      <c r="E22" s="186"/>
      <c r="F22" s="34"/>
      <c r="G22" s="186"/>
      <c r="H22" s="186"/>
      <c r="I22" s="186"/>
      <c r="J22" s="186"/>
      <c r="K22" s="186"/>
      <c r="L22" s="186"/>
      <c r="M22" s="186"/>
      <c r="N22" s="186"/>
      <c r="O22" s="186"/>
      <c r="P22" s="186"/>
      <c r="Q22" s="186"/>
      <c r="R22" s="186"/>
      <c r="S22" s="186"/>
      <c r="T22" s="28"/>
      <c r="U22" s="28"/>
      <c r="V22" s="19"/>
      <c r="W22" s="19"/>
      <c r="X22" s="19"/>
      <c r="Y22" s="19"/>
      <c r="Z22" s="19"/>
      <c r="AA22" s="19"/>
    </row>
    <row r="23" spans="1:27" ht="15.5" x14ac:dyDescent="0.35">
      <c r="A23" s="26"/>
      <c r="B23" s="186"/>
      <c r="C23" s="186"/>
      <c r="D23" s="186"/>
      <c r="E23" s="186"/>
      <c r="F23" s="34"/>
      <c r="G23" s="186"/>
      <c r="H23" s="186"/>
      <c r="I23" s="186"/>
      <c r="J23" s="186"/>
      <c r="K23" s="186"/>
      <c r="L23" s="186"/>
      <c r="M23" s="186"/>
      <c r="N23" s="186"/>
      <c r="O23" s="186"/>
      <c r="P23" s="186"/>
      <c r="Q23" s="186"/>
      <c r="R23" s="186"/>
      <c r="S23" s="186"/>
      <c r="T23" s="28"/>
      <c r="U23" s="28"/>
      <c r="V23" s="19"/>
      <c r="W23" s="19"/>
      <c r="X23" s="19"/>
      <c r="Y23" s="19"/>
      <c r="Z23" s="19"/>
      <c r="AA23" s="19"/>
    </row>
    <row r="24" spans="1:27" ht="15.5" x14ac:dyDescent="0.35">
      <c r="A24" s="26"/>
      <c r="B24" s="34"/>
      <c r="C24" s="34"/>
      <c r="D24" s="34"/>
      <c r="E24" s="34"/>
      <c r="F24" s="34"/>
      <c r="G24" s="186"/>
      <c r="H24" s="186"/>
      <c r="I24" s="186"/>
      <c r="J24" s="186"/>
      <c r="K24" s="186"/>
      <c r="L24" s="186"/>
      <c r="M24" s="186"/>
      <c r="N24" s="186"/>
      <c r="O24" s="186"/>
      <c r="P24" s="186"/>
      <c r="Q24" s="186"/>
      <c r="R24" s="186"/>
      <c r="S24" s="186"/>
      <c r="T24" s="28"/>
      <c r="U24" s="28"/>
      <c r="V24" s="19"/>
      <c r="W24" s="19"/>
      <c r="X24" s="19"/>
      <c r="Y24" s="19"/>
      <c r="Z24" s="19"/>
      <c r="AA24" s="19"/>
    </row>
    <row r="25" spans="1:27" ht="15.5" x14ac:dyDescent="0.35">
      <c r="A25" s="26"/>
      <c r="B25" s="34"/>
      <c r="C25" s="34"/>
      <c r="D25" s="34"/>
      <c r="E25" s="34"/>
      <c r="F25" s="34"/>
      <c r="G25" s="186"/>
      <c r="H25" s="186"/>
      <c r="I25" s="186"/>
      <c r="J25" s="186"/>
      <c r="K25" s="186"/>
      <c r="L25" s="186"/>
      <c r="M25" s="186"/>
      <c r="N25" s="186"/>
      <c r="O25" s="186"/>
      <c r="P25" s="186"/>
      <c r="Q25" s="186"/>
      <c r="R25" s="186"/>
      <c r="S25" s="186"/>
      <c r="T25" s="28"/>
      <c r="U25" s="28"/>
      <c r="V25" s="19"/>
      <c r="W25" s="19"/>
      <c r="X25" s="19"/>
      <c r="Y25" s="19"/>
      <c r="Z25" s="19"/>
      <c r="AA25" s="19"/>
    </row>
    <row r="26" spans="1:27" ht="15.5" x14ac:dyDescent="0.35">
      <c r="A26" s="26"/>
      <c r="B26" s="34"/>
      <c r="C26" s="34"/>
      <c r="D26" s="34"/>
      <c r="E26" s="34"/>
      <c r="F26" s="34"/>
      <c r="G26" s="186"/>
      <c r="H26" s="186"/>
      <c r="I26" s="186"/>
      <c r="J26" s="186"/>
      <c r="K26" s="186"/>
      <c r="L26" s="186"/>
      <c r="M26" s="186"/>
      <c r="N26" s="186"/>
      <c r="O26" s="186"/>
      <c r="P26" s="186"/>
      <c r="Q26" s="186"/>
      <c r="R26" s="186"/>
      <c r="S26" s="186"/>
      <c r="T26" s="28"/>
      <c r="U26" s="28"/>
      <c r="V26" s="19"/>
      <c r="W26" s="19"/>
      <c r="X26" s="19"/>
      <c r="Y26" s="19"/>
      <c r="Z26" s="19"/>
      <c r="AA26" s="19"/>
    </row>
    <row r="27" spans="1:27" ht="15.5" x14ac:dyDescent="0.35">
      <c r="A27" s="26"/>
      <c r="B27" s="34"/>
      <c r="C27" s="34"/>
      <c r="D27" s="34"/>
      <c r="E27" s="34"/>
      <c r="F27" s="34"/>
      <c r="G27" s="186"/>
      <c r="H27" s="186"/>
      <c r="I27" s="186"/>
      <c r="J27" s="186"/>
      <c r="K27" s="186"/>
      <c r="L27" s="186"/>
      <c r="M27" s="186"/>
      <c r="N27" s="186"/>
      <c r="O27" s="186"/>
      <c r="P27" s="186"/>
      <c r="Q27" s="186"/>
      <c r="R27" s="186"/>
      <c r="S27" s="186"/>
      <c r="T27" s="28"/>
      <c r="U27" s="28"/>
      <c r="V27" s="19"/>
      <c r="W27" s="19"/>
      <c r="X27" s="19"/>
      <c r="Y27" s="19"/>
      <c r="Z27" s="19"/>
      <c r="AA27" s="19"/>
    </row>
    <row r="28" spans="1:27" ht="15.5" x14ac:dyDescent="0.35">
      <c r="A28" s="26"/>
      <c r="B28" s="34"/>
      <c r="C28" s="34"/>
      <c r="D28" s="34"/>
      <c r="E28" s="34"/>
      <c r="F28" s="34"/>
      <c r="G28" s="186"/>
      <c r="H28" s="186"/>
      <c r="I28" s="186"/>
      <c r="J28" s="186"/>
      <c r="K28" s="186"/>
      <c r="L28" s="186"/>
      <c r="M28" s="186"/>
      <c r="N28" s="186"/>
      <c r="O28" s="186"/>
      <c r="P28" s="186"/>
      <c r="Q28" s="186"/>
      <c r="R28" s="186"/>
      <c r="S28" s="186"/>
      <c r="T28" s="28"/>
      <c r="U28" s="28"/>
      <c r="V28" s="19"/>
      <c r="W28" s="19"/>
      <c r="X28" s="19"/>
      <c r="Y28" s="19"/>
      <c r="Z28" s="19"/>
      <c r="AA28" s="19"/>
    </row>
    <row r="29" spans="1:27" ht="15.5" x14ac:dyDescent="0.35">
      <c r="A29" s="26"/>
      <c r="B29" s="34"/>
      <c r="C29" s="34"/>
      <c r="D29" s="34"/>
      <c r="E29" s="34"/>
      <c r="F29" s="34"/>
      <c r="G29" s="186"/>
      <c r="H29" s="186"/>
      <c r="I29" s="195" t="s">
        <v>231</v>
      </c>
      <c r="J29" s="195" t="s">
        <v>232</v>
      </c>
      <c r="N29" s="19"/>
      <c r="O29" s="19"/>
      <c r="P29" s="19"/>
      <c r="Q29" s="19"/>
      <c r="R29" s="19"/>
      <c r="S29" s="19"/>
      <c r="T29" s="19"/>
      <c r="U29" s="19"/>
      <c r="V29" s="19"/>
      <c r="W29" s="19"/>
      <c r="X29" s="19"/>
      <c r="Y29" s="19"/>
      <c r="Z29" s="19"/>
      <c r="AA29" s="19"/>
    </row>
    <row r="30" spans="1:27" ht="15.5" x14ac:dyDescent="0.35">
      <c r="A30" s="26"/>
      <c r="B30" s="34"/>
      <c r="C30" s="34"/>
      <c r="D30" s="34"/>
      <c r="E30" s="34"/>
      <c r="F30" s="34"/>
      <c r="G30" s="186"/>
      <c r="H30" s="186"/>
      <c r="I30" s="196">
        <v>1</v>
      </c>
      <c r="J30" s="186" t="s">
        <v>233</v>
      </c>
      <c r="N30" s="19"/>
      <c r="O30" s="19"/>
      <c r="P30" s="19"/>
      <c r="Q30" s="19"/>
      <c r="R30" s="19"/>
      <c r="S30" s="19"/>
      <c r="T30" s="19"/>
      <c r="U30" s="19"/>
      <c r="V30" s="19"/>
      <c r="W30" s="19"/>
      <c r="X30" s="19"/>
      <c r="Y30" s="19"/>
      <c r="Z30" s="19"/>
      <c r="AA30" s="19"/>
    </row>
    <row r="31" spans="1:27" ht="18" x14ac:dyDescent="0.4">
      <c r="A31" s="26"/>
      <c r="B31" s="34"/>
      <c r="C31" s="34"/>
      <c r="D31" s="34"/>
      <c r="E31" s="197" t="s">
        <v>234</v>
      </c>
      <c r="F31" s="186"/>
      <c r="G31" s="186"/>
      <c r="I31" s="196">
        <v>2</v>
      </c>
      <c r="J31" s="186" t="s">
        <v>235</v>
      </c>
      <c r="K31" s="186"/>
      <c r="L31" s="186"/>
      <c r="M31" s="186"/>
      <c r="N31" s="186"/>
      <c r="O31" s="186"/>
      <c r="P31" s="186"/>
      <c r="Q31" s="186"/>
      <c r="R31" s="28"/>
      <c r="S31" s="28"/>
      <c r="T31" s="28"/>
      <c r="U31" s="19"/>
      <c r="V31" s="19"/>
      <c r="W31" s="19"/>
      <c r="X31" s="19"/>
      <c r="Y31" s="19"/>
      <c r="Z31" s="19"/>
      <c r="AA31" s="19"/>
    </row>
    <row r="32" spans="1:27" ht="18" x14ac:dyDescent="0.4">
      <c r="A32" s="26"/>
      <c r="B32" s="32" t="s">
        <v>236</v>
      </c>
      <c r="C32" s="26"/>
      <c r="D32" s="17"/>
      <c r="E32" s="198" t="s">
        <v>237</v>
      </c>
      <c r="F32" s="199">
        <v>10</v>
      </c>
      <c r="G32" s="186" t="s">
        <v>97</v>
      </c>
      <c r="I32" s="196">
        <v>3</v>
      </c>
      <c r="J32" s="200">
        <v>10</v>
      </c>
      <c r="K32" s="186"/>
      <c r="L32" s="186"/>
      <c r="M32" s="186"/>
      <c r="N32" s="186"/>
      <c r="O32" s="186"/>
      <c r="P32" s="186"/>
      <c r="Q32" s="186"/>
      <c r="R32" s="28"/>
      <c r="S32" s="28"/>
      <c r="T32" s="28"/>
      <c r="U32" s="19"/>
      <c r="V32" s="19"/>
      <c r="W32" s="19"/>
      <c r="X32" s="19"/>
      <c r="Y32" s="19"/>
      <c r="Z32" s="19"/>
      <c r="AA32" s="19"/>
    </row>
    <row r="33" spans="1:27" ht="16" thickBot="1" x14ac:dyDescent="0.4">
      <c r="A33" s="26"/>
      <c r="B33" s="201"/>
      <c r="C33" s="41" t="s">
        <v>1</v>
      </c>
      <c r="D33" s="201"/>
      <c r="E33" s="198" t="s">
        <v>238</v>
      </c>
      <c r="F33" s="199">
        <v>6</v>
      </c>
      <c r="G33" s="186" t="s">
        <v>239</v>
      </c>
      <c r="I33" s="196">
        <v>4</v>
      </c>
      <c r="J33" s="200">
        <v>6</v>
      </c>
      <c r="K33" s="186"/>
      <c r="L33" s="186"/>
      <c r="M33" s="186"/>
      <c r="N33" s="186"/>
      <c r="O33" s="186"/>
      <c r="P33" s="186"/>
      <c r="Q33" s="186"/>
      <c r="R33" s="28"/>
      <c r="S33" s="28"/>
      <c r="T33" s="28"/>
      <c r="U33" s="19"/>
      <c r="V33" s="19"/>
      <c r="W33" s="19"/>
      <c r="X33" s="19"/>
      <c r="Y33" s="19"/>
      <c r="Z33" s="19"/>
      <c r="AA33" s="19"/>
    </row>
    <row r="34" spans="1:27" ht="16" thickBot="1" x14ac:dyDescent="0.4">
      <c r="A34" s="26"/>
      <c r="B34" s="46" t="s">
        <v>240</v>
      </c>
      <c r="C34" s="202">
        <v>10</v>
      </c>
      <c r="D34" s="46"/>
      <c r="E34" s="203" t="s">
        <v>241</v>
      </c>
      <c r="F34" s="204" t="s">
        <v>242</v>
      </c>
      <c r="G34" s="34"/>
      <c r="I34" s="196">
        <v>5</v>
      </c>
      <c r="J34" s="187" t="s">
        <v>233</v>
      </c>
      <c r="K34" s="186"/>
      <c r="L34" s="186"/>
      <c r="M34" s="186"/>
      <c r="N34" s="186"/>
      <c r="O34" s="186"/>
      <c r="P34" s="186"/>
      <c r="Q34" s="186"/>
      <c r="R34" s="28"/>
      <c r="S34" s="28"/>
      <c r="T34" s="28"/>
      <c r="U34" s="19"/>
      <c r="V34" s="19"/>
      <c r="W34" s="19"/>
      <c r="X34" s="19"/>
      <c r="Y34" s="19"/>
      <c r="Z34" s="19"/>
      <c r="AA34" s="19"/>
    </row>
    <row r="35" spans="1:27" ht="16" thickBot="1" x14ac:dyDescent="0.4">
      <c r="A35" s="26"/>
      <c r="B35" s="46" t="s">
        <v>243</v>
      </c>
      <c r="C35" s="168">
        <v>6</v>
      </c>
      <c r="D35" s="46"/>
      <c r="E35" s="203" t="s">
        <v>9</v>
      </c>
      <c r="F35" s="205">
        <f>F33/F32</f>
        <v>0.6</v>
      </c>
      <c r="G35" s="34" t="s">
        <v>244</v>
      </c>
      <c r="I35" s="196">
        <v>6</v>
      </c>
      <c r="J35" s="187" t="s">
        <v>230</v>
      </c>
      <c r="K35" s="186"/>
      <c r="L35" s="186"/>
      <c r="M35" s="186"/>
      <c r="N35" s="186"/>
      <c r="O35" s="186"/>
      <c r="P35" s="186"/>
      <c r="Q35" s="186"/>
      <c r="R35" s="28"/>
      <c r="S35" s="28"/>
      <c r="T35" s="28"/>
      <c r="U35" s="19"/>
      <c r="V35" s="19"/>
      <c r="W35" s="19"/>
      <c r="X35" s="19"/>
      <c r="Y35" s="19"/>
      <c r="Z35" s="19"/>
      <c r="AA35" s="19"/>
    </row>
    <row r="36" spans="1:27" ht="15.5" x14ac:dyDescent="0.35">
      <c r="A36" s="26"/>
      <c r="B36" s="192"/>
      <c r="C36" s="41" t="s">
        <v>98</v>
      </c>
      <c r="D36" s="192"/>
      <c r="E36" s="203" t="s">
        <v>245</v>
      </c>
      <c r="F36" s="204" t="s">
        <v>246</v>
      </c>
      <c r="G36" s="34"/>
      <c r="I36" s="196">
        <v>7</v>
      </c>
      <c r="J36" s="187" t="s">
        <v>247</v>
      </c>
      <c r="K36" s="186"/>
      <c r="L36" s="186"/>
      <c r="M36" s="186"/>
      <c r="N36" s="186"/>
      <c r="O36" s="186"/>
      <c r="P36" s="186"/>
      <c r="Q36" s="186"/>
      <c r="R36" s="28"/>
      <c r="S36" s="28"/>
      <c r="T36" s="28"/>
      <c r="U36" s="19"/>
      <c r="V36" s="19"/>
      <c r="W36" s="19"/>
      <c r="X36" s="19"/>
      <c r="Y36" s="19"/>
      <c r="Z36" s="19"/>
      <c r="AA36" s="19"/>
    </row>
    <row r="37" spans="1:27" ht="16" thickBot="1" x14ac:dyDescent="0.4">
      <c r="A37" s="26"/>
      <c r="B37" s="46" t="s">
        <v>248</v>
      </c>
      <c r="C37" s="16" t="s">
        <v>249</v>
      </c>
      <c r="D37" s="46"/>
      <c r="E37" s="192" t="s">
        <v>9</v>
      </c>
      <c r="F37" s="206">
        <f>ATAN(F33/F32)</f>
        <v>0.54041950027058416</v>
      </c>
      <c r="G37" s="34" t="s">
        <v>142</v>
      </c>
      <c r="I37" s="196">
        <v>8</v>
      </c>
      <c r="J37" s="187" t="s">
        <v>250</v>
      </c>
      <c r="K37" s="186"/>
      <c r="L37" s="186"/>
      <c r="M37" s="186"/>
      <c r="N37" s="186"/>
      <c r="O37" s="186"/>
      <c r="P37" s="186"/>
      <c r="Q37" s="186"/>
      <c r="R37" s="28"/>
      <c r="S37" s="28"/>
      <c r="T37" s="28"/>
      <c r="U37" s="19"/>
      <c r="V37" s="19"/>
      <c r="W37" s="19"/>
      <c r="X37" s="19"/>
      <c r="Y37" s="19"/>
      <c r="Z37" s="19"/>
      <c r="AA37" s="19"/>
    </row>
    <row r="38" spans="1:27" ht="16" thickBot="1" x14ac:dyDescent="0.4">
      <c r="A38" s="26"/>
      <c r="B38" s="47" t="s">
        <v>9</v>
      </c>
      <c r="C38" s="207">
        <f>( C34^2 + C35^2 )^(1/2)</f>
        <v>11.661903789690601</v>
      </c>
      <c r="D38" s="47"/>
      <c r="E38" s="203" t="s">
        <v>251</v>
      </c>
      <c r="F38" s="33" t="s">
        <v>252</v>
      </c>
      <c r="G38" s="201" t="s">
        <v>143</v>
      </c>
      <c r="I38" s="196">
        <v>9</v>
      </c>
      <c r="J38" s="200">
        <v>2</v>
      </c>
      <c r="K38" s="186"/>
      <c r="L38" s="186"/>
      <c r="M38" s="186"/>
      <c r="N38" s="186"/>
      <c r="O38" s="186"/>
      <c r="P38" s="186"/>
      <c r="Q38" s="186"/>
      <c r="R38" s="28"/>
      <c r="S38" s="28"/>
      <c r="T38" s="28"/>
      <c r="U38" s="19"/>
      <c r="V38" s="19"/>
      <c r="W38" s="19"/>
      <c r="X38" s="19"/>
      <c r="Y38" s="19"/>
      <c r="Z38" s="19"/>
      <c r="AA38" s="19"/>
    </row>
    <row r="39" spans="1:27" ht="16" thickBot="1" x14ac:dyDescent="0.4">
      <c r="A39" s="26"/>
      <c r="B39" s="46" t="s">
        <v>253</v>
      </c>
      <c r="C39" s="17" t="s">
        <v>254</v>
      </c>
      <c r="D39" s="46"/>
      <c r="E39" s="203" t="s">
        <v>245</v>
      </c>
      <c r="F39" s="208" t="s">
        <v>255</v>
      </c>
      <c r="G39" s="34"/>
      <c r="I39" s="196">
        <v>10</v>
      </c>
      <c r="J39" s="187" t="s">
        <v>220</v>
      </c>
      <c r="K39" s="186"/>
      <c r="L39" s="186"/>
      <c r="M39" s="186"/>
      <c r="N39" s="186"/>
      <c r="O39" s="186"/>
      <c r="P39" s="186"/>
      <c r="Q39" s="186"/>
      <c r="R39" s="28"/>
      <c r="S39" s="28"/>
      <c r="T39" s="28"/>
      <c r="U39" s="19"/>
      <c r="V39" s="19"/>
      <c r="W39" s="19"/>
      <c r="X39" s="19"/>
      <c r="Y39" s="19"/>
      <c r="Z39" s="19"/>
      <c r="AA39" s="19"/>
    </row>
    <row r="40" spans="1:27" ht="16" thickBot="1" x14ac:dyDescent="0.4">
      <c r="A40" s="26"/>
      <c r="B40" s="46" t="s">
        <v>9</v>
      </c>
      <c r="C40" s="209">
        <f>57.3 * ATAN(C35 / C34)</f>
        <v>30.966037365504469</v>
      </c>
      <c r="D40" s="46"/>
      <c r="E40" s="192" t="s">
        <v>9</v>
      </c>
      <c r="F40" s="208">
        <f>57.3*F37</f>
        <v>30.966037365504469</v>
      </c>
      <c r="G40" s="34" t="s">
        <v>143</v>
      </c>
      <c r="I40" s="196"/>
      <c r="J40" s="199"/>
      <c r="K40" s="186"/>
      <c r="L40" s="186"/>
      <c r="M40" s="186"/>
      <c r="N40" s="186"/>
      <c r="O40" s="186"/>
      <c r="P40" s="186"/>
      <c r="Q40" s="186"/>
      <c r="R40" s="28"/>
      <c r="S40" s="28"/>
      <c r="T40" s="28"/>
      <c r="U40" s="19"/>
      <c r="V40" s="19"/>
      <c r="W40" s="19"/>
      <c r="X40" s="19"/>
      <c r="Y40" s="19"/>
      <c r="Z40" s="19"/>
      <c r="AA40" s="19"/>
    </row>
    <row r="41" spans="1:27" ht="15.5" x14ac:dyDescent="0.35">
      <c r="A41" s="26"/>
      <c r="B41" s="34"/>
      <c r="C41" s="34"/>
      <c r="D41" s="34"/>
      <c r="E41" s="210"/>
      <c r="F41" s="34"/>
      <c r="G41" s="186"/>
      <c r="H41" s="186"/>
      <c r="I41" s="196"/>
      <c r="J41" s="199"/>
      <c r="K41" s="186"/>
      <c r="L41" s="186"/>
      <c r="M41" s="186"/>
      <c r="N41" s="186"/>
      <c r="O41" s="186"/>
      <c r="P41" s="186"/>
      <c r="Q41" s="186"/>
      <c r="R41" s="28"/>
      <c r="S41" s="28"/>
      <c r="T41" s="28"/>
      <c r="U41" s="19"/>
      <c r="V41" s="19"/>
      <c r="W41" s="19"/>
      <c r="X41" s="19"/>
      <c r="Y41" s="19"/>
      <c r="Z41" s="19"/>
      <c r="AA41" s="19"/>
    </row>
    <row r="42" spans="1:27" ht="15.5" x14ac:dyDescent="0.35">
      <c r="A42" s="26"/>
      <c r="B42" s="17" t="s">
        <v>256</v>
      </c>
      <c r="C42" s="34"/>
      <c r="D42" s="17"/>
      <c r="E42" s="210"/>
      <c r="F42" s="193"/>
      <c r="G42" s="186"/>
      <c r="H42" s="186"/>
      <c r="I42" s="186"/>
      <c r="J42" s="186"/>
      <c r="K42" s="186"/>
      <c r="L42" s="186"/>
      <c r="M42" s="186"/>
      <c r="N42" s="186"/>
      <c r="O42" s="186"/>
      <c r="P42" s="186"/>
      <c r="Q42" s="186"/>
      <c r="R42" s="28"/>
      <c r="S42" s="28"/>
      <c r="T42" s="28"/>
      <c r="U42" s="19"/>
      <c r="V42" s="19"/>
      <c r="W42" s="19"/>
      <c r="X42" s="19"/>
      <c r="Y42" s="19"/>
      <c r="Z42" s="19"/>
      <c r="AA42" s="19"/>
    </row>
    <row r="43" spans="1:27" ht="15.5" x14ac:dyDescent="0.35">
      <c r="A43" s="26"/>
      <c r="B43" s="204" t="s">
        <v>257</v>
      </c>
      <c r="C43" s="34"/>
      <c r="D43" s="204"/>
      <c r="E43" s="34"/>
      <c r="F43" s="193"/>
      <c r="G43" s="188"/>
      <c r="H43" s="186"/>
      <c r="I43" s="186"/>
      <c r="J43" s="186"/>
      <c r="K43" s="186"/>
      <c r="L43" s="186"/>
      <c r="M43" s="186"/>
      <c r="N43" s="186"/>
      <c r="O43" s="186"/>
      <c r="P43" s="186"/>
      <c r="Q43" s="186"/>
      <c r="R43" s="28"/>
      <c r="S43" s="28"/>
      <c r="T43" s="28"/>
      <c r="U43" s="19"/>
      <c r="V43" s="19"/>
      <c r="W43" s="19"/>
      <c r="X43" s="19"/>
      <c r="Y43" s="19"/>
      <c r="Z43" s="19"/>
      <c r="AA43" s="19"/>
    </row>
    <row r="44" spans="1:27" ht="15.5" x14ac:dyDescent="0.35">
      <c r="A44" s="26"/>
      <c r="B44" s="204" t="s">
        <v>258</v>
      </c>
      <c r="C44" s="34"/>
      <c r="D44" s="204"/>
      <c r="E44" s="34"/>
      <c r="F44" s="193"/>
      <c r="G44" s="186"/>
      <c r="H44" s="186"/>
      <c r="I44" s="186"/>
      <c r="J44" s="186"/>
      <c r="K44" s="186"/>
      <c r="L44" s="186"/>
      <c r="M44" s="186"/>
      <c r="N44" s="186"/>
      <c r="O44" s="186"/>
      <c r="P44" s="186"/>
      <c r="Q44" s="186"/>
      <c r="R44" s="28"/>
      <c r="S44" s="28"/>
      <c r="T44" s="28"/>
      <c r="U44" s="19"/>
      <c r="V44" s="19"/>
      <c r="W44" s="19"/>
      <c r="X44" s="19"/>
      <c r="Y44" s="19"/>
      <c r="Z44" s="19"/>
      <c r="AA44" s="19"/>
    </row>
    <row r="45" spans="1:27" ht="15.5" x14ac:dyDescent="0.35">
      <c r="A45" s="26"/>
      <c r="B45" s="204" t="s">
        <v>259</v>
      </c>
      <c r="C45" s="34"/>
      <c r="D45" s="204"/>
      <c r="E45" s="34"/>
      <c r="F45" s="193"/>
      <c r="G45" s="186"/>
      <c r="H45" s="186"/>
      <c r="I45" s="186"/>
      <c r="J45" s="186"/>
      <c r="K45" s="186"/>
      <c r="L45" s="186"/>
      <c r="M45" s="186"/>
      <c r="N45" s="186"/>
      <c r="O45" s="186"/>
      <c r="P45" s="186"/>
      <c r="Q45" s="186"/>
      <c r="R45" s="28"/>
      <c r="S45" s="28"/>
      <c r="T45" s="28"/>
      <c r="U45" s="19"/>
      <c r="V45" s="19"/>
      <c r="W45" s="19"/>
      <c r="X45" s="19"/>
      <c r="Y45" s="19"/>
      <c r="Z45" s="19"/>
      <c r="AA45" s="19"/>
    </row>
    <row r="46" spans="1:27" ht="15.5" x14ac:dyDescent="0.35">
      <c r="A46" s="26"/>
      <c r="B46" s="204" t="s">
        <v>260</v>
      </c>
      <c r="C46" s="34"/>
      <c r="D46" s="204"/>
      <c r="E46" s="34"/>
      <c r="F46" s="23"/>
      <c r="G46" s="186"/>
      <c r="H46" s="186"/>
      <c r="I46" s="186"/>
      <c r="J46" s="186"/>
      <c r="K46" s="186"/>
      <c r="L46" s="186"/>
      <c r="M46" s="186"/>
      <c r="N46" s="186"/>
      <c r="O46" s="186"/>
      <c r="P46" s="186"/>
      <c r="Q46" s="186"/>
      <c r="R46" s="28"/>
      <c r="S46" s="28"/>
      <c r="T46" s="28"/>
      <c r="U46" s="19"/>
      <c r="V46" s="19"/>
      <c r="W46" s="19"/>
      <c r="X46" s="19"/>
      <c r="Y46" s="19"/>
      <c r="Z46" s="19"/>
      <c r="AA46" s="19"/>
    </row>
    <row r="47" spans="1:27" ht="15.5" x14ac:dyDescent="0.35">
      <c r="A47" s="26"/>
      <c r="B47" s="34"/>
      <c r="C47" s="34"/>
      <c r="D47" s="34"/>
      <c r="E47" s="34"/>
      <c r="F47" s="186"/>
      <c r="G47" s="186"/>
      <c r="H47" s="186"/>
      <c r="I47" s="186"/>
      <c r="J47" s="186"/>
      <c r="K47" s="186"/>
      <c r="L47" s="186"/>
      <c r="M47" s="186"/>
      <c r="N47" s="186"/>
      <c r="O47" s="186"/>
      <c r="P47" s="186"/>
      <c r="Q47" s="186"/>
      <c r="R47" s="28"/>
      <c r="S47" s="28"/>
      <c r="T47" s="28"/>
      <c r="U47" s="19"/>
      <c r="V47" s="19"/>
      <c r="W47" s="19"/>
      <c r="X47" s="19"/>
      <c r="Y47" s="19"/>
      <c r="Z47" s="19"/>
      <c r="AA47" s="19"/>
    </row>
    <row r="48" spans="1:27" ht="15.5" x14ac:dyDescent="0.35">
      <c r="A48" s="26"/>
      <c r="B48" s="34"/>
      <c r="C48" s="34"/>
      <c r="D48" s="34"/>
      <c r="E48" s="34"/>
      <c r="F48" s="193"/>
      <c r="G48" s="193"/>
      <c r="H48" s="183"/>
      <c r="I48" s="186"/>
      <c r="J48" s="186"/>
      <c r="K48" s="186"/>
      <c r="L48" s="186"/>
      <c r="M48" s="186"/>
      <c r="N48" s="186"/>
      <c r="O48" s="186"/>
      <c r="P48" s="186"/>
      <c r="Q48" s="186"/>
      <c r="R48" s="28"/>
      <c r="S48" s="28"/>
      <c r="T48" s="28"/>
      <c r="U48" s="19"/>
      <c r="V48" s="19"/>
      <c r="W48" s="19"/>
      <c r="X48" s="19"/>
      <c r="Y48" s="19"/>
      <c r="Z48" s="19"/>
      <c r="AA48" s="19"/>
    </row>
    <row r="49" spans="1:27" ht="15.5" x14ac:dyDescent="0.35">
      <c r="A49" s="26"/>
      <c r="B49" s="34"/>
      <c r="C49" s="34"/>
      <c r="D49" s="34"/>
      <c r="E49" s="34"/>
      <c r="F49" s="186"/>
      <c r="G49" s="186"/>
      <c r="H49" s="186"/>
      <c r="I49" s="186"/>
      <c r="J49" s="186"/>
      <c r="K49" s="186"/>
      <c r="L49" s="186"/>
      <c r="M49" s="186"/>
      <c r="N49" s="186"/>
      <c r="O49" s="186"/>
      <c r="P49" s="186"/>
      <c r="Q49" s="186"/>
      <c r="R49" s="28"/>
      <c r="S49" s="28"/>
      <c r="T49" s="28"/>
      <c r="U49" s="19"/>
      <c r="V49" s="19"/>
      <c r="W49" s="19"/>
      <c r="X49" s="19"/>
      <c r="Y49" s="19"/>
      <c r="Z49" s="19"/>
      <c r="AA49" s="19"/>
    </row>
    <row r="50" spans="1:27" ht="15.5" x14ac:dyDescent="0.35">
      <c r="A50" s="26"/>
      <c r="B50" s="34"/>
      <c r="C50" s="34"/>
      <c r="D50" s="34"/>
      <c r="E50" s="34"/>
      <c r="F50" s="186"/>
      <c r="G50" s="186"/>
      <c r="H50" s="186"/>
      <c r="I50" s="186"/>
      <c r="J50" s="186"/>
      <c r="K50" s="186"/>
      <c r="L50" s="186"/>
      <c r="M50" s="186"/>
      <c r="N50" s="186"/>
      <c r="O50" s="186"/>
      <c r="P50" s="186"/>
      <c r="Q50" s="186"/>
      <c r="R50" s="28"/>
      <c r="S50" s="28"/>
      <c r="T50" s="28"/>
      <c r="U50" s="19"/>
      <c r="V50" s="19"/>
      <c r="W50" s="19"/>
      <c r="X50" s="19"/>
      <c r="Y50" s="19"/>
      <c r="Z50" s="19"/>
      <c r="AA50" s="19"/>
    </row>
    <row r="51" spans="1:27" ht="15.5" x14ac:dyDescent="0.35">
      <c r="A51" s="26"/>
      <c r="B51" s="34"/>
      <c r="C51" s="34"/>
      <c r="D51" s="34"/>
      <c r="E51" s="34"/>
      <c r="F51" s="186"/>
      <c r="G51" s="186"/>
      <c r="H51" s="186"/>
      <c r="I51" s="186"/>
      <c r="J51" s="186"/>
      <c r="K51" s="186"/>
      <c r="L51" s="186"/>
      <c r="M51" s="186"/>
      <c r="N51" s="186"/>
      <c r="O51" s="186"/>
      <c r="P51" s="186"/>
      <c r="Q51" s="186"/>
      <c r="R51" s="28"/>
      <c r="S51" s="28"/>
      <c r="T51" s="28"/>
      <c r="U51" s="19"/>
      <c r="V51" s="19"/>
      <c r="W51" s="19"/>
      <c r="X51" s="19"/>
      <c r="Y51" s="19"/>
      <c r="Z51" s="19"/>
      <c r="AA51" s="19"/>
    </row>
    <row r="52" spans="1:27" ht="15.5" x14ac:dyDescent="0.35">
      <c r="A52" s="26"/>
      <c r="B52" s="34"/>
      <c r="C52" s="34"/>
      <c r="D52" s="34"/>
      <c r="E52" s="34"/>
      <c r="F52" s="186"/>
      <c r="G52" s="186"/>
      <c r="H52" s="186"/>
      <c r="I52" s="186"/>
      <c r="J52" s="186"/>
      <c r="K52" s="186"/>
      <c r="L52" s="186"/>
      <c r="M52" s="186"/>
      <c r="N52" s="186"/>
      <c r="O52" s="186"/>
      <c r="P52" s="186"/>
      <c r="Q52" s="186"/>
      <c r="R52" s="28"/>
      <c r="S52" s="28"/>
      <c r="T52" s="28"/>
      <c r="U52" s="28"/>
      <c r="V52" s="19"/>
      <c r="W52" s="19"/>
      <c r="X52" s="19"/>
      <c r="Y52" s="19"/>
      <c r="Z52" s="19"/>
      <c r="AA52" s="19"/>
    </row>
    <row r="53" spans="1:27" ht="15.5" x14ac:dyDescent="0.35">
      <c r="A53" s="26"/>
      <c r="B53" s="34"/>
      <c r="C53" s="34"/>
      <c r="D53" s="34"/>
      <c r="E53" s="34"/>
      <c r="F53" s="186"/>
      <c r="G53" s="186"/>
      <c r="H53" s="186"/>
      <c r="I53" s="186"/>
      <c r="J53" s="186"/>
      <c r="K53" s="186"/>
      <c r="L53" s="186"/>
      <c r="M53" s="186"/>
      <c r="N53" s="186"/>
      <c r="O53" s="186"/>
      <c r="P53" s="186"/>
      <c r="Q53" s="186"/>
      <c r="R53" s="28"/>
      <c r="S53" s="28"/>
      <c r="T53" s="28"/>
      <c r="U53" s="28"/>
      <c r="V53" s="19"/>
      <c r="W53" s="19"/>
      <c r="X53" s="19"/>
      <c r="Y53" s="19"/>
      <c r="Z53" s="19"/>
      <c r="AA53" s="19"/>
    </row>
    <row r="54" spans="1:27" ht="15.5" x14ac:dyDescent="0.35">
      <c r="A54" s="26"/>
      <c r="B54" s="34"/>
      <c r="C54" s="34"/>
      <c r="D54" s="34"/>
      <c r="E54" s="34"/>
      <c r="F54" s="186"/>
      <c r="G54" s="186"/>
      <c r="H54" s="186"/>
      <c r="I54" s="186"/>
      <c r="J54" s="186"/>
      <c r="K54" s="186"/>
      <c r="L54" s="186"/>
      <c r="M54" s="186"/>
      <c r="N54" s="186"/>
      <c r="O54" s="186"/>
      <c r="P54" s="186"/>
      <c r="Q54" s="186"/>
      <c r="R54" s="186"/>
      <c r="S54" s="186"/>
      <c r="T54" s="28"/>
      <c r="U54" s="28"/>
      <c r="V54" s="19"/>
      <c r="W54" s="19"/>
      <c r="X54" s="19"/>
      <c r="Y54" s="19"/>
      <c r="Z54" s="19"/>
      <c r="AA54" s="19"/>
    </row>
    <row r="55" spans="1:27" ht="15.5" x14ac:dyDescent="0.35">
      <c r="A55" s="26"/>
      <c r="B55" s="34"/>
      <c r="C55" s="34"/>
      <c r="D55" s="34"/>
      <c r="E55" s="34"/>
      <c r="F55" s="193"/>
      <c r="G55" s="186"/>
      <c r="H55" s="186"/>
      <c r="I55" s="186"/>
      <c r="J55" s="186"/>
      <c r="K55" s="186"/>
      <c r="L55" s="186"/>
      <c r="M55" s="186"/>
      <c r="N55" s="186"/>
      <c r="O55" s="186"/>
      <c r="P55" s="186"/>
      <c r="Q55" s="186"/>
      <c r="R55" s="186"/>
      <c r="S55" s="186"/>
      <c r="T55" s="28"/>
      <c r="U55" s="28"/>
      <c r="V55" s="19"/>
      <c r="W55" s="19"/>
      <c r="X55" s="19"/>
      <c r="Y55" s="19"/>
      <c r="Z55" s="19"/>
      <c r="AA55" s="19"/>
    </row>
    <row r="56" spans="1:27" ht="15.5" x14ac:dyDescent="0.35">
      <c r="A56" s="26"/>
      <c r="C56" s="34"/>
      <c r="D56" s="33"/>
      <c r="E56" s="34"/>
      <c r="F56" s="193"/>
      <c r="G56" s="186"/>
      <c r="H56" s="186"/>
      <c r="I56" s="186"/>
      <c r="J56" s="186"/>
      <c r="K56" s="186"/>
      <c r="L56" s="186"/>
      <c r="M56" s="186"/>
      <c r="N56" s="186"/>
      <c r="O56" s="186"/>
      <c r="P56" s="186"/>
      <c r="Q56" s="186"/>
      <c r="R56" s="186"/>
      <c r="S56" s="186"/>
      <c r="T56" s="28"/>
      <c r="U56" s="28"/>
      <c r="V56" s="19"/>
      <c r="W56" s="19"/>
      <c r="X56" s="19"/>
      <c r="Y56" s="19"/>
      <c r="Z56" s="19"/>
      <c r="AA56" s="19"/>
    </row>
    <row r="57" spans="1:27" ht="15.5" x14ac:dyDescent="0.35">
      <c r="A57" s="26"/>
      <c r="C57" s="26"/>
      <c r="D57" s="26"/>
      <c r="E57" s="26"/>
      <c r="F57" s="28"/>
      <c r="G57" s="28"/>
      <c r="H57" s="28"/>
      <c r="I57" s="28"/>
      <c r="J57" s="28"/>
      <c r="K57" s="28"/>
      <c r="L57" s="28"/>
      <c r="M57" s="28"/>
      <c r="N57" s="28"/>
      <c r="O57" s="28"/>
      <c r="P57" s="28"/>
      <c r="Q57" s="28"/>
      <c r="R57" s="28"/>
      <c r="S57" s="28"/>
      <c r="T57" s="28"/>
      <c r="U57" s="28"/>
      <c r="V57" s="19"/>
      <c r="W57" s="19"/>
      <c r="X57" s="19"/>
      <c r="Y57" s="19"/>
      <c r="Z57" s="19"/>
      <c r="AA57" s="19"/>
    </row>
    <row r="58" spans="1:27" ht="15.5" x14ac:dyDescent="0.35">
      <c r="A58" s="26"/>
      <c r="B58" s="33" t="s">
        <v>261</v>
      </c>
      <c r="C58" s="26"/>
      <c r="D58" s="26"/>
      <c r="E58" s="26"/>
      <c r="F58" s="28"/>
      <c r="G58" s="28"/>
      <c r="H58" s="28"/>
      <c r="I58" s="28"/>
      <c r="J58" s="28"/>
      <c r="K58" s="28"/>
      <c r="L58" s="28"/>
      <c r="M58" s="28"/>
      <c r="N58" s="28"/>
      <c r="O58" s="28"/>
      <c r="P58" s="28"/>
      <c r="Q58" s="28"/>
      <c r="R58" s="28"/>
      <c r="S58" s="28"/>
      <c r="T58" s="28"/>
      <c r="U58" s="28"/>
      <c r="V58" s="19"/>
      <c r="W58" s="19"/>
      <c r="X58" s="19"/>
      <c r="Y58" s="19"/>
      <c r="Z58" s="19"/>
      <c r="AA58" s="19"/>
    </row>
    <row r="59" spans="1:27" ht="15.5" x14ac:dyDescent="0.35">
      <c r="A59" s="26"/>
      <c r="B59" s="26"/>
      <c r="C59" s="26"/>
      <c r="D59" s="26"/>
      <c r="E59" s="26"/>
      <c r="F59" s="28"/>
      <c r="G59" s="28"/>
      <c r="H59" s="28"/>
      <c r="I59" s="28"/>
      <c r="J59" s="28"/>
      <c r="K59" s="28"/>
      <c r="L59" s="28"/>
      <c r="M59" s="28"/>
      <c r="N59" s="28"/>
      <c r="O59" s="28"/>
      <c r="P59" s="28"/>
      <c r="Q59" s="28"/>
      <c r="R59" s="28"/>
      <c r="S59" s="28"/>
      <c r="T59" s="28"/>
      <c r="U59" s="28"/>
      <c r="V59" s="19"/>
      <c r="W59" s="19"/>
      <c r="X59" s="19"/>
      <c r="Y59" s="19"/>
      <c r="Z59" s="19"/>
      <c r="AA59" s="19"/>
    </row>
    <row r="60" spans="1:27" ht="15.5" x14ac:dyDescent="0.35">
      <c r="A60" s="26"/>
      <c r="B60" s="26"/>
      <c r="C60" s="26"/>
      <c r="D60" s="26"/>
      <c r="E60" s="26"/>
      <c r="F60" s="28"/>
      <c r="G60" s="28"/>
      <c r="H60" s="28"/>
      <c r="I60" s="28"/>
      <c r="J60" s="28"/>
      <c r="K60" s="28"/>
      <c r="L60" s="28"/>
      <c r="M60" s="28"/>
      <c r="N60" s="28"/>
      <c r="O60" s="28"/>
      <c r="P60" s="28"/>
      <c r="Q60" s="28"/>
      <c r="R60" s="28"/>
      <c r="S60" s="28"/>
      <c r="T60" s="28"/>
      <c r="U60" s="28"/>
      <c r="V60" s="19"/>
      <c r="W60" s="19"/>
      <c r="X60" s="19"/>
      <c r="Y60" s="19"/>
      <c r="Z60" s="19"/>
      <c r="AA60" s="19"/>
    </row>
    <row r="61" spans="1:27" x14ac:dyDescent="0.25">
      <c r="C61" s="22" t="s">
        <v>198</v>
      </c>
      <c r="F61" s="19"/>
      <c r="G61" s="19"/>
      <c r="H61" s="19"/>
      <c r="I61" s="19"/>
      <c r="J61" s="19"/>
      <c r="K61" s="19"/>
      <c r="L61" s="19"/>
      <c r="M61" s="19"/>
      <c r="N61" s="19"/>
      <c r="O61" s="19"/>
      <c r="P61" s="19"/>
      <c r="Q61" s="19"/>
      <c r="R61" s="19"/>
      <c r="S61" s="19"/>
      <c r="T61" s="19"/>
      <c r="U61" s="19"/>
      <c r="V61" s="19"/>
      <c r="W61" s="19"/>
      <c r="X61" s="19"/>
      <c r="Y61" s="19"/>
      <c r="Z61" s="19"/>
      <c r="AA61" s="19"/>
    </row>
    <row r="62" spans="1:27" x14ac:dyDescent="0.25">
      <c r="F62" s="19"/>
      <c r="G62" s="19"/>
      <c r="H62" s="19"/>
      <c r="I62" s="19"/>
      <c r="J62" s="19"/>
      <c r="K62" s="19"/>
      <c r="L62" s="19"/>
      <c r="M62" s="19"/>
      <c r="N62" s="19"/>
      <c r="O62" s="19"/>
      <c r="P62" s="19"/>
      <c r="Q62" s="19"/>
      <c r="R62" s="19"/>
      <c r="S62" s="19"/>
      <c r="T62" s="19"/>
      <c r="U62" s="19"/>
      <c r="V62" s="19"/>
      <c r="W62" s="19"/>
      <c r="X62" s="19"/>
      <c r="Y62" s="19"/>
      <c r="Z62" s="19"/>
      <c r="AA62" s="19"/>
    </row>
    <row r="63" spans="1:27" x14ac:dyDescent="0.25">
      <c r="F63" s="19"/>
      <c r="G63" s="19"/>
      <c r="H63" s="19"/>
      <c r="I63" s="19"/>
      <c r="J63" s="19"/>
      <c r="K63" s="19"/>
      <c r="L63" s="19"/>
      <c r="M63" s="19"/>
      <c r="N63" s="19"/>
      <c r="O63" s="19"/>
      <c r="P63" s="19"/>
      <c r="Q63" s="19"/>
      <c r="R63" s="19"/>
      <c r="S63" s="19"/>
      <c r="T63" s="19"/>
      <c r="U63" s="19"/>
      <c r="V63" s="19"/>
      <c r="W63" s="19"/>
      <c r="X63" s="19"/>
      <c r="Y63" s="19"/>
      <c r="Z63" s="19"/>
      <c r="AA63" s="19"/>
    </row>
    <row r="64" spans="1:27" x14ac:dyDescent="0.25">
      <c r="F64" s="19"/>
      <c r="G64" s="19"/>
      <c r="H64" s="19"/>
      <c r="I64" s="19"/>
      <c r="J64" s="19"/>
      <c r="K64" s="19"/>
      <c r="L64" s="19"/>
      <c r="M64" s="19"/>
      <c r="N64" s="19"/>
      <c r="O64" s="19"/>
      <c r="P64" s="19"/>
      <c r="Q64" s="19"/>
      <c r="R64" s="19"/>
      <c r="S64" s="19"/>
      <c r="T64" s="19"/>
      <c r="U64" s="19"/>
      <c r="V64" s="19"/>
      <c r="W64" s="19"/>
      <c r="X64" s="19"/>
      <c r="Y64" s="19"/>
      <c r="Z64" s="19"/>
      <c r="AA64" s="19"/>
    </row>
    <row r="65" spans="6:27" x14ac:dyDescent="0.25">
      <c r="F65" s="19"/>
      <c r="G65" s="19"/>
      <c r="H65" s="19"/>
      <c r="I65" s="19"/>
      <c r="J65" s="19"/>
      <c r="K65" s="19"/>
      <c r="L65" s="19"/>
      <c r="M65" s="19"/>
      <c r="N65" s="19"/>
      <c r="O65" s="19"/>
      <c r="P65" s="19"/>
      <c r="Q65" s="19"/>
      <c r="R65" s="19"/>
      <c r="S65" s="19"/>
      <c r="T65" s="19"/>
      <c r="U65" s="19"/>
      <c r="V65" s="19"/>
      <c r="W65" s="19"/>
      <c r="X65" s="19"/>
      <c r="Y65" s="19"/>
      <c r="Z65" s="19"/>
      <c r="AA65" s="19"/>
    </row>
    <row r="66" spans="6:27" x14ac:dyDescent="0.25">
      <c r="F66" s="19"/>
      <c r="G66" s="19"/>
      <c r="H66" s="19"/>
      <c r="I66" s="19"/>
      <c r="J66" s="19"/>
      <c r="K66" s="19"/>
      <c r="L66" s="19"/>
      <c r="M66" s="19"/>
      <c r="N66" s="19"/>
      <c r="O66" s="19"/>
      <c r="P66" s="19"/>
      <c r="Q66" s="19"/>
      <c r="R66" s="19"/>
      <c r="S66" s="19"/>
      <c r="T66" s="19"/>
      <c r="U66" s="19"/>
      <c r="V66" s="19"/>
      <c r="W66" s="19"/>
      <c r="X66" s="19"/>
      <c r="Y66" s="19"/>
      <c r="Z66" s="19"/>
      <c r="AA66" s="19"/>
    </row>
    <row r="67" spans="6:27" x14ac:dyDescent="0.25">
      <c r="F67" s="19"/>
      <c r="G67" s="19"/>
      <c r="H67" s="19"/>
      <c r="I67" s="19"/>
      <c r="J67" s="19"/>
      <c r="K67" s="19"/>
      <c r="L67" s="19"/>
      <c r="M67" s="19"/>
      <c r="N67" s="19"/>
      <c r="O67" s="19"/>
      <c r="P67" s="19"/>
      <c r="Q67" s="19"/>
      <c r="R67" s="19"/>
      <c r="S67" s="19"/>
      <c r="T67" s="19"/>
      <c r="U67" s="19"/>
      <c r="V67" s="19"/>
    </row>
    <row r="68" spans="6:27" x14ac:dyDescent="0.25">
      <c r="F68" s="19"/>
      <c r="G68" s="19"/>
      <c r="H68" s="19"/>
      <c r="I68" s="19"/>
      <c r="J68" s="19"/>
      <c r="K68" s="19"/>
      <c r="L68" s="19"/>
      <c r="M68" s="19"/>
      <c r="N68" s="19"/>
      <c r="O68" s="19"/>
      <c r="P68" s="19"/>
      <c r="Q68" s="19"/>
      <c r="R68" s="19"/>
      <c r="S68" s="19"/>
      <c r="T68" s="19"/>
      <c r="U68" s="19"/>
      <c r="V68" s="19"/>
    </row>
    <row r="69" spans="6:27" x14ac:dyDescent="0.25">
      <c r="F69" s="19"/>
      <c r="G69" s="19"/>
      <c r="H69" s="19"/>
      <c r="I69" s="19"/>
      <c r="J69" s="19"/>
      <c r="K69" s="19"/>
      <c r="L69" s="19"/>
      <c r="M69" s="19"/>
      <c r="N69" s="19"/>
      <c r="O69" s="19"/>
      <c r="P69" s="19"/>
      <c r="Q69" s="19"/>
      <c r="R69" s="19"/>
      <c r="S69" s="19"/>
      <c r="T69" s="19"/>
      <c r="U69" s="19"/>
      <c r="V69" s="19"/>
    </row>
    <row r="70" spans="6:27" x14ac:dyDescent="0.25">
      <c r="F70" s="19"/>
      <c r="G70" s="19"/>
      <c r="H70" s="19"/>
      <c r="I70" s="19"/>
      <c r="J70" s="19"/>
      <c r="K70" s="19"/>
      <c r="L70" s="19"/>
      <c r="M70" s="19"/>
      <c r="N70" s="19"/>
      <c r="O70" s="19"/>
      <c r="P70" s="19"/>
      <c r="Q70" s="19"/>
      <c r="R70" s="19"/>
      <c r="S70" s="19"/>
      <c r="T70" s="19"/>
      <c r="U70" s="19"/>
      <c r="V70" s="19"/>
    </row>
    <row r="71" spans="6:27" x14ac:dyDescent="0.25">
      <c r="F71" s="19"/>
      <c r="G71" s="19"/>
      <c r="H71" s="19"/>
      <c r="I71" s="19"/>
      <c r="J71" s="19"/>
      <c r="K71" s="19"/>
      <c r="L71" s="19"/>
      <c r="M71" s="19"/>
      <c r="N71" s="19"/>
      <c r="O71" s="19"/>
      <c r="P71" s="19"/>
      <c r="Q71" s="19"/>
      <c r="R71" s="19"/>
      <c r="S71" s="19"/>
      <c r="T71" s="19"/>
      <c r="U71" s="19"/>
      <c r="V71" s="19"/>
    </row>
    <row r="72" spans="6:27" x14ac:dyDescent="0.25">
      <c r="F72" s="19"/>
      <c r="G72" s="19"/>
      <c r="H72" s="19"/>
      <c r="I72" s="19"/>
      <c r="J72" s="19"/>
      <c r="K72" s="19"/>
      <c r="L72" s="19"/>
      <c r="M72" s="19"/>
      <c r="N72" s="19"/>
      <c r="O72" s="19"/>
      <c r="P72" s="19"/>
      <c r="Q72" s="19"/>
      <c r="R72" s="19"/>
      <c r="S72" s="19"/>
      <c r="T72" s="19"/>
      <c r="U72" s="19"/>
      <c r="V72" s="19"/>
    </row>
    <row r="73" spans="6:27" x14ac:dyDescent="0.25">
      <c r="F73" s="19"/>
      <c r="G73" s="19"/>
      <c r="H73" s="19"/>
      <c r="I73" s="19"/>
      <c r="J73" s="19"/>
      <c r="K73" s="19"/>
      <c r="L73" s="19"/>
      <c r="M73" s="19"/>
      <c r="N73" s="19"/>
      <c r="O73" s="19"/>
      <c r="P73" s="19"/>
      <c r="Q73" s="19"/>
      <c r="R73" s="19"/>
      <c r="S73" s="19"/>
      <c r="T73" s="19"/>
      <c r="U73" s="19"/>
      <c r="V73" s="19"/>
    </row>
    <row r="74" spans="6:27" x14ac:dyDescent="0.25">
      <c r="F74" s="19"/>
      <c r="G74" s="19"/>
      <c r="H74" s="19"/>
      <c r="I74" s="19"/>
      <c r="J74" s="19"/>
      <c r="K74" s="19"/>
      <c r="L74" s="19"/>
      <c r="M74" s="19"/>
      <c r="N74" s="19"/>
      <c r="O74" s="19"/>
      <c r="P74" s="19"/>
      <c r="Q74" s="19"/>
      <c r="R74" s="19"/>
      <c r="S74" s="19"/>
      <c r="T74" s="19"/>
      <c r="U74" s="19"/>
      <c r="V74" s="19"/>
    </row>
    <row r="75" spans="6:27" x14ac:dyDescent="0.25">
      <c r="F75" s="19"/>
      <c r="G75" s="19"/>
      <c r="H75" s="19"/>
      <c r="I75" s="19"/>
      <c r="J75" s="19"/>
      <c r="K75" s="19"/>
      <c r="L75" s="19"/>
      <c r="M75" s="19"/>
      <c r="N75" s="19"/>
      <c r="O75" s="19"/>
      <c r="P75" s="19"/>
      <c r="Q75" s="19"/>
      <c r="R75" s="19"/>
      <c r="S75" s="19"/>
      <c r="T75" s="19"/>
      <c r="U75" s="19"/>
      <c r="V75" s="19"/>
    </row>
    <row r="76" spans="6:27" x14ac:dyDescent="0.25">
      <c r="F76" s="19"/>
      <c r="G76" s="19"/>
      <c r="H76" s="19"/>
      <c r="I76" s="19"/>
      <c r="J76" s="19"/>
      <c r="K76" s="19"/>
      <c r="L76" s="19"/>
      <c r="M76" s="19"/>
      <c r="N76" s="19"/>
      <c r="O76" s="19"/>
      <c r="P76" s="19"/>
      <c r="Q76" s="19"/>
      <c r="R76" s="19"/>
      <c r="S76" s="19"/>
      <c r="T76" s="19"/>
      <c r="U76" s="19"/>
      <c r="V76" s="19"/>
    </row>
    <row r="77" spans="6:27" x14ac:dyDescent="0.25">
      <c r="F77" s="19"/>
      <c r="G77" s="19"/>
      <c r="H77" s="19"/>
      <c r="I77" s="19"/>
      <c r="J77" s="19"/>
      <c r="K77" s="19"/>
      <c r="L77" s="19"/>
      <c r="M77" s="19"/>
      <c r="N77" s="19"/>
      <c r="O77" s="19"/>
      <c r="P77" s="19"/>
      <c r="Q77" s="19"/>
      <c r="R77" s="19"/>
      <c r="S77" s="19"/>
      <c r="T77" s="19"/>
      <c r="U77" s="19"/>
      <c r="V77" s="19"/>
    </row>
    <row r="78" spans="6:27" x14ac:dyDescent="0.25">
      <c r="F78" s="19"/>
      <c r="G78" s="19"/>
      <c r="H78" s="19"/>
      <c r="I78" s="19"/>
      <c r="J78" s="19"/>
      <c r="K78" s="19"/>
      <c r="L78" s="19"/>
      <c r="M78" s="19"/>
      <c r="N78" s="19"/>
      <c r="O78" s="19"/>
      <c r="P78" s="19"/>
      <c r="Q78" s="19"/>
      <c r="R78" s="19"/>
      <c r="S78" s="19"/>
      <c r="T78" s="19"/>
      <c r="U78" s="19"/>
      <c r="V78" s="19"/>
    </row>
    <row r="79" spans="6:27" x14ac:dyDescent="0.25">
      <c r="F79" s="19"/>
      <c r="G79" s="19"/>
      <c r="H79" s="19"/>
      <c r="I79" s="19"/>
      <c r="J79" s="19"/>
      <c r="K79" s="19"/>
      <c r="L79" s="19"/>
      <c r="M79" s="19"/>
      <c r="N79" s="19"/>
      <c r="O79" s="19"/>
      <c r="P79" s="19"/>
      <c r="Q79" s="19"/>
      <c r="R79" s="19"/>
      <c r="S79" s="19"/>
      <c r="T79" s="19"/>
      <c r="U79" s="19"/>
      <c r="V79" s="19"/>
    </row>
    <row r="80" spans="6:27" x14ac:dyDescent="0.25">
      <c r="F80" s="19"/>
      <c r="G80" s="19"/>
      <c r="H80" s="19"/>
      <c r="I80" s="19"/>
      <c r="J80" s="19"/>
      <c r="K80" s="19"/>
      <c r="L80" s="19"/>
      <c r="M80" s="19"/>
      <c r="N80" s="19"/>
      <c r="O80" s="19"/>
      <c r="P80" s="19"/>
      <c r="Q80" s="19"/>
      <c r="R80" s="19"/>
      <c r="S80" s="19"/>
      <c r="T80" s="19"/>
      <c r="U80" s="19"/>
      <c r="V80" s="19"/>
    </row>
    <row r="81" spans="6:22" x14ac:dyDescent="0.25">
      <c r="F81" s="19"/>
      <c r="G81" s="19"/>
      <c r="H81" s="19"/>
      <c r="I81" s="19"/>
      <c r="J81" s="19"/>
      <c r="K81" s="19"/>
      <c r="L81" s="19"/>
      <c r="M81" s="19"/>
      <c r="N81" s="19"/>
      <c r="O81" s="19"/>
      <c r="P81" s="19"/>
      <c r="Q81" s="19"/>
      <c r="R81" s="19"/>
      <c r="S81" s="19"/>
      <c r="T81" s="19"/>
      <c r="U81" s="19"/>
      <c r="V81" s="19"/>
    </row>
    <row r="82" spans="6:22" x14ac:dyDescent="0.25">
      <c r="F82" s="19"/>
      <c r="G82" s="19"/>
      <c r="H82" s="19"/>
      <c r="I82" s="19"/>
      <c r="J82" s="19"/>
      <c r="K82" s="19"/>
      <c r="L82" s="19"/>
      <c r="M82" s="19"/>
      <c r="N82" s="19"/>
      <c r="O82" s="19"/>
      <c r="P82" s="19"/>
      <c r="Q82" s="19"/>
      <c r="R82" s="19"/>
      <c r="S82" s="19"/>
      <c r="T82" s="19"/>
      <c r="U82" s="19"/>
      <c r="V82" s="19"/>
    </row>
    <row r="83" spans="6:22" x14ac:dyDescent="0.25">
      <c r="F83" s="19"/>
      <c r="G83" s="19"/>
      <c r="H83" s="19"/>
      <c r="I83" s="19"/>
      <c r="J83" s="19"/>
      <c r="K83" s="19"/>
      <c r="L83" s="19"/>
      <c r="M83" s="19"/>
      <c r="N83" s="19"/>
      <c r="O83" s="19"/>
      <c r="P83" s="19"/>
      <c r="Q83" s="19"/>
      <c r="R83" s="19"/>
      <c r="S83" s="19"/>
      <c r="T83" s="19"/>
      <c r="U83" s="19"/>
      <c r="V83" s="19"/>
    </row>
    <row r="84" spans="6:22" x14ac:dyDescent="0.25">
      <c r="F84" s="19"/>
      <c r="G84" s="19"/>
      <c r="H84" s="19"/>
      <c r="I84" s="19"/>
      <c r="J84" s="19"/>
      <c r="K84" s="19"/>
      <c r="L84" s="19"/>
      <c r="M84" s="19"/>
      <c r="N84" s="19"/>
      <c r="O84" s="19"/>
      <c r="P84" s="19"/>
      <c r="Q84" s="19"/>
      <c r="R84" s="19"/>
      <c r="S84" s="19"/>
      <c r="T84" s="19"/>
      <c r="U84" s="19"/>
      <c r="V84" s="19"/>
    </row>
    <row r="85" spans="6:22" x14ac:dyDescent="0.25">
      <c r="F85" s="19"/>
      <c r="G85" s="19"/>
      <c r="H85" s="19"/>
      <c r="I85" s="19"/>
      <c r="J85" s="19"/>
      <c r="K85" s="19"/>
      <c r="L85" s="19"/>
      <c r="M85" s="19"/>
      <c r="N85" s="19"/>
      <c r="O85" s="19"/>
      <c r="P85" s="19"/>
      <c r="Q85" s="19"/>
      <c r="R85" s="19"/>
      <c r="S85" s="19"/>
      <c r="T85" s="19"/>
      <c r="U85" s="19"/>
      <c r="V85" s="19"/>
    </row>
    <row r="86" spans="6:22" x14ac:dyDescent="0.25">
      <c r="F86" s="19"/>
      <c r="G86" s="19"/>
      <c r="H86" s="19"/>
      <c r="I86" s="19"/>
      <c r="J86" s="19"/>
      <c r="K86" s="19"/>
      <c r="L86" s="19"/>
      <c r="M86" s="19"/>
      <c r="N86" s="19"/>
      <c r="O86" s="19"/>
      <c r="P86" s="19"/>
      <c r="Q86" s="19"/>
      <c r="R86" s="19"/>
      <c r="S86" s="19"/>
      <c r="T86" s="19"/>
      <c r="U86" s="19"/>
      <c r="V86" s="19"/>
    </row>
  </sheetData>
  <sheetProtection sheet="1" objects="1" scenarios="1"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Applications</vt:lpstr>
      <vt:lpstr>Sheet2</vt:lpstr>
      <vt:lpstr>Power</vt:lpstr>
      <vt:lpstr>Conveyors</vt:lpstr>
      <vt:lpstr>Sprockets</vt:lpstr>
      <vt:lpstr>Math Tools</vt:lpstr>
    </vt:vector>
  </TitlesOfParts>
  <Company>THINC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Andrew</dc:creator>
  <cp:lastModifiedBy>John Andrew</cp:lastModifiedBy>
  <cp:lastPrinted>2012-07-28T08:56:57Z</cp:lastPrinted>
  <dcterms:created xsi:type="dcterms:W3CDTF">2008-07-16T12:02:20Z</dcterms:created>
  <dcterms:modified xsi:type="dcterms:W3CDTF">2022-12-08T20:12:17Z</dcterms:modified>
</cp:coreProperties>
</file>