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E:\AMAZON-LEXAR\ENGINEERS-PDH\"/>
    </mc:Choice>
  </mc:AlternateContent>
  <xr:revisionPtr revIDLastSave="0" documentId="8_{59929111-3A18-4E26-B648-949BB5FFADCB}" xr6:coauthVersionLast="47" xr6:coauthVersionMax="47" xr10:uidLastSave="{00000000-0000-0000-0000-000000000000}"/>
  <bookViews>
    <workbookView xWindow="-23625" yWindow="495" windowWidth="23025" windowHeight="14055" xr2:uid="{00000000-000D-0000-FFFF-FFFF00000000}"/>
  </bookViews>
  <sheets>
    <sheet name="SUMMARY" sheetId="1" r:id="rId1"/>
    <sheet name="COIL SPRING" sheetId="2" r:id="rId2"/>
    <sheet name="TORSION" sheetId="4" r:id="rId3"/>
    <sheet name="MATERIALS" sheetId="3" r:id="rId4"/>
    <sheet name="MATH TOOL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 l="1"/>
  <c r="C38" i="5"/>
  <c r="G37" i="5"/>
  <c r="G40" i="5" s="1"/>
  <c r="G35" i="5"/>
  <c r="C55" i="4" l="1"/>
  <c r="C14" i="2"/>
  <c r="C16" i="2" s="1"/>
  <c r="H32" i="4" l="1"/>
  <c r="H36" i="4" s="1"/>
  <c r="H37" i="4" s="1"/>
  <c r="H30" i="4"/>
  <c r="H34" i="4" s="1"/>
  <c r="C199" i="4" l="1"/>
  <c r="C200" i="4"/>
  <c r="C202" i="4" s="1"/>
  <c r="C197" i="4"/>
  <c r="C204" i="4" l="1"/>
  <c r="C206" i="4"/>
  <c r="C208" i="4" s="1"/>
  <c r="C209" i="4" s="1"/>
  <c r="C195" i="4"/>
  <c r="C123" i="4"/>
  <c r="C131" i="4" s="1"/>
  <c r="C132" i="4" s="1"/>
  <c r="C121" i="4"/>
  <c r="C126" i="4" s="1"/>
  <c r="C119" i="4"/>
  <c r="C110" i="4"/>
  <c r="C108" i="4"/>
  <c r="C129" i="4" s="1"/>
  <c r="C106" i="4"/>
  <c r="C136" i="4" s="1"/>
  <c r="C53" i="4"/>
  <c r="C57" i="4" s="1"/>
  <c r="C58" i="4" s="1"/>
  <c r="C51" i="4"/>
  <c r="C116" i="2"/>
  <c r="C114" i="2"/>
  <c r="C103" i="2"/>
  <c r="C101" i="2"/>
  <c r="C90" i="2"/>
  <c r="C88" i="2"/>
  <c r="C77" i="2"/>
  <c r="C75" i="2"/>
  <c r="C36" i="2"/>
  <c r="C38" i="2" s="1"/>
  <c r="C40" i="2" s="1"/>
  <c r="C34" i="2"/>
  <c r="C18" i="2"/>
  <c r="C20" i="2" s="1"/>
  <c r="C22" i="2" s="1"/>
  <c r="C114" i="4"/>
  <c r="C112" i="4" l="1"/>
  <c r="C117" i="4" s="1"/>
</calcChain>
</file>

<file path=xl/sharedStrings.xml><?xml version="1.0" encoding="utf-8"?>
<sst xmlns="http://schemas.openxmlformats.org/spreadsheetml/2006/main" count="501" uniqueCount="282">
  <si>
    <t>Input</t>
  </si>
  <si>
    <t>Output</t>
  </si>
  <si>
    <t>Spring Rate,  R =</t>
  </si>
  <si>
    <t>Number of active coils,  n =</t>
  </si>
  <si>
    <t>in</t>
  </si>
  <si>
    <t>-</t>
  </si>
  <si>
    <t>psi</t>
  </si>
  <si>
    <t>lb/in</t>
  </si>
  <si>
    <t>=</t>
  </si>
  <si>
    <t>Torsional Shear Stress,  S =</t>
  </si>
  <si>
    <t>lbs</t>
  </si>
  <si>
    <t>Diameter ratio,  C =</t>
  </si>
  <si>
    <t>D / d</t>
  </si>
  <si>
    <t>K*8*P*D / (π*d^3)</t>
  </si>
  <si>
    <t>((4*C - 1) / (4*C - 4)) + .615 / C</t>
  </si>
  <si>
    <t>COIL SPRINGS - Round Wire</t>
  </si>
  <si>
    <t>COIL SPRINGS - Square Wire</t>
  </si>
  <si>
    <t>Spring wire height,  b =</t>
  </si>
  <si>
    <t>Mean coil diameter,  D =</t>
  </si>
  <si>
    <t>0.180*G*t^4 / (n*D^3)</t>
  </si>
  <si>
    <t>Whal curvature-stress correction factor,  K =</t>
  </si>
  <si>
    <t>D / t</t>
  </si>
  <si>
    <t>1 + 1.2/C + 0.56/C^2 + 0.5/C^3</t>
  </si>
  <si>
    <t>K*P*D / (0.416*t^3)</t>
  </si>
  <si>
    <t xml:space="preserve">COMPRESSION AND EXTENSION SPRING FORMULAS </t>
  </si>
  <si>
    <t>Free Length,  L =</t>
  </si>
  <si>
    <t>Wire Diameter,  d =</t>
  </si>
  <si>
    <t>Wire diameter,  d =</t>
  </si>
  <si>
    <t>Load on spring,  P =</t>
  </si>
  <si>
    <t>Total number of coils,  N =</t>
  </si>
  <si>
    <t>(L - d) / n</t>
  </si>
  <si>
    <t xml:space="preserve"> Coil Pitch ,  p =</t>
  </si>
  <si>
    <t>CLOSED AND GROUND ENDS</t>
  </si>
  <si>
    <t>(L - 2*d) / n</t>
  </si>
  <si>
    <t>d * N</t>
  </si>
  <si>
    <t>CLOSED AND NOT GROUND ENDS</t>
  </si>
  <si>
    <t>(L - 3*d) / n</t>
  </si>
  <si>
    <t>Solid Height,  H =</t>
  </si>
  <si>
    <t>d * (N + 1)</t>
  </si>
  <si>
    <t>OPEN AND GROUND ENDS</t>
  </si>
  <si>
    <t>OPEN AND NOT GROUND ENDS</t>
  </si>
  <si>
    <t>L / n</t>
  </si>
  <si>
    <t>Material</t>
  </si>
  <si>
    <t>Nominal</t>
  </si>
  <si>
    <t>Analysis</t>
  </si>
  <si>
    <t>Tensile</t>
  </si>
  <si>
    <t>Minimum</t>
  </si>
  <si>
    <t>Strength</t>
  </si>
  <si>
    <t>Modulus of</t>
  </si>
  <si>
    <t>Elasticity</t>
  </si>
  <si>
    <t>E</t>
  </si>
  <si>
    <t>Design</t>
  </si>
  <si>
    <t>Stress</t>
  </si>
  <si>
    <t>% Min.</t>
  </si>
  <si>
    <t>Modulus in</t>
  </si>
  <si>
    <t>Torsion</t>
  </si>
  <si>
    <t>G</t>
  </si>
  <si>
    <t>Max.</t>
  </si>
  <si>
    <t>Operating</t>
  </si>
  <si>
    <t>Temp.</t>
  </si>
  <si>
    <t>Rockwell</t>
  </si>
  <si>
    <t>hardness&gt;</t>
  </si>
  <si>
    <t>Method of Manufacture</t>
  </si>
  <si>
    <t>Chief uses</t>
  </si>
  <si>
    <t>Special Properties</t>
  </si>
  <si>
    <t>Music Wire</t>
  </si>
  <si>
    <t>ASTM A 228</t>
  </si>
  <si>
    <t>C 0.70-1.00%</t>
  </si>
  <si>
    <t>Mn 0.20-0.60%</t>
  </si>
  <si>
    <t>230-399</t>
  </si>
  <si>
    <t>(1586-2751)</t>
  </si>
  <si>
    <t>Cold drawn high and uniform</t>
  </si>
  <si>
    <t>tensile. High quality springs and</t>
  </si>
  <si>
    <t>wire forms. Suitable for cyclic</t>
  </si>
  <si>
    <t>applications</t>
  </si>
  <si>
    <t>http://www.tribology-abc.com/calculators/properties_of_common_spring_materials.pdf</t>
  </si>
  <si>
    <t>C41-60</t>
  </si>
  <si>
    <t>(ISO)</t>
  </si>
  <si>
    <t>(MPa x 10^3)</t>
  </si>
  <si>
    <t xml:space="preserve">psi x 10^6 </t>
  </si>
  <si>
    <t>psi x 10^3</t>
  </si>
  <si>
    <t xml:space="preserve"> (MPa)</t>
  </si>
  <si>
    <t>%</t>
  </si>
  <si>
    <t>http://www.acewirespring.com/</t>
  </si>
  <si>
    <t>AISI 302/304</t>
  </si>
  <si>
    <t>ASTM A 313</t>
  </si>
  <si>
    <t>Alloy Steel</t>
  </si>
  <si>
    <t>Stainless Steel</t>
  </si>
  <si>
    <t>Cr 17-19%</t>
  </si>
  <si>
    <t>Ni 8-10%</t>
  </si>
  <si>
    <t>125-325</t>
  </si>
  <si>
    <t>(862-2241)</t>
  </si>
  <si>
    <t>(69.0)</t>
  </si>
  <si>
    <t>(79.3)</t>
  </si>
  <si>
    <t>(193)</t>
  </si>
  <si>
    <t>C35-45</t>
  </si>
  <si>
    <t>http://www.acewirespring.com/configuration-chart.html</t>
  </si>
  <si>
    <t>Spring Type and Configurations</t>
  </si>
  <si>
    <t>Springs Type Gallery and Selection Guide</t>
  </si>
  <si>
    <t>http://www.acewirespring.com/spring-guide.html</t>
  </si>
  <si>
    <t>ALL SPRING TYPES DESCRIBED</t>
  </si>
  <si>
    <t>Cold drawn general purpose</t>
  </si>
  <si>
    <t>corrosion and heat resistant.</t>
  </si>
  <si>
    <t>Carbon Valve</t>
  </si>
  <si>
    <t>ASTM A 230</t>
  </si>
  <si>
    <t>C 0.60-0.75%</t>
  </si>
  <si>
    <t>Mn 0.60-0.90</t>
  </si>
  <si>
    <t>215-240</t>
  </si>
  <si>
    <t>(1482-1655)</t>
  </si>
  <si>
    <t>C45-49</t>
  </si>
  <si>
    <t>Cold drawn and heat treated</t>
  </si>
  <si>
    <t>before fabrication. Good surface</t>
  </si>
  <si>
    <t>Suitable for cyclic applications</t>
  </si>
  <si>
    <t>PROPERTIES OF THREE COMMON SPRING MATERIALS</t>
  </si>
  <si>
    <t>For a more spring materials go to:</t>
  </si>
  <si>
    <t>Or got to:</t>
  </si>
  <si>
    <t>LINKS</t>
  </si>
  <si>
    <t>SUMMARY</t>
  </si>
  <si>
    <t>MATERIALS</t>
  </si>
  <si>
    <t>Shear modulus of elasticity,  G =</t>
  </si>
  <si>
    <t>Wire thickness,  t =</t>
  </si>
  <si>
    <t>0F</t>
  </si>
  <si>
    <t>0C</t>
  </si>
  <si>
    <t>conditioned uniform tensile.</t>
  </si>
  <si>
    <t>Magnetic in spring temper.</t>
  </si>
  <si>
    <t>TORSION</t>
  </si>
  <si>
    <t xml:space="preserve">Input </t>
  </si>
  <si>
    <t>lbf</t>
  </si>
  <si>
    <t>Cantilever length,  L =</t>
  </si>
  <si>
    <t xml:space="preserve">in </t>
  </si>
  <si>
    <t xml:space="preserve"> </t>
  </si>
  <si>
    <t>Properties at section A-B</t>
  </si>
  <si>
    <t>Calculation</t>
  </si>
  <si>
    <t>π =</t>
  </si>
  <si>
    <t>A =</t>
  </si>
  <si>
    <t>in^2</t>
  </si>
  <si>
    <t>Section moment of inertia,  I =</t>
  </si>
  <si>
    <t>I =</t>
  </si>
  <si>
    <t>in^4</t>
  </si>
  <si>
    <t>Polar moment of inertia,  J =</t>
  </si>
  <si>
    <t>J =</t>
  </si>
  <si>
    <t>lbf/in^2</t>
  </si>
  <si>
    <t>T*(D / 2) / J</t>
  </si>
  <si>
    <t>Outside Diameter,  D =</t>
  </si>
  <si>
    <t>Inside Diameter,  d =</t>
  </si>
  <si>
    <t>π*(D^2 - d^2) / 4</t>
  </si>
  <si>
    <t>π*(D^4 - d^4) / 64</t>
  </si>
  <si>
    <t>π*(D^4 - d^4) / 32</t>
  </si>
  <si>
    <t xml:space="preserve">(4/3)*V / A  </t>
  </si>
  <si>
    <t>Max vertical shear stress,  Sv =</t>
  </si>
  <si>
    <t xml:space="preserve"> =</t>
  </si>
  <si>
    <t xml:space="preserve">  =</t>
  </si>
  <si>
    <t>Note-1</t>
  </si>
  <si>
    <t>Note-1 Thin wall tubes:</t>
  </si>
  <si>
    <t>M*(D/2) / I</t>
  </si>
  <si>
    <t>V*L</t>
  </si>
  <si>
    <t>Bending moment,  M =</t>
  </si>
  <si>
    <t>F*R</t>
  </si>
  <si>
    <t>Force offset,  R =</t>
  </si>
  <si>
    <t>Torque,  T =</t>
  </si>
  <si>
    <t>in-lbs</t>
  </si>
  <si>
    <t>Bending stress,  Sb =</t>
  </si>
  <si>
    <t>Torsional shear stress,  St =</t>
  </si>
  <si>
    <t>Bending deflection,  Y =</t>
  </si>
  <si>
    <t>Modulus of elesticity, E =</t>
  </si>
  <si>
    <t>Shear modulus of elesticity, G =</t>
  </si>
  <si>
    <t>T / (G*J)</t>
  </si>
  <si>
    <t>radians</t>
  </si>
  <si>
    <t>degrees</t>
  </si>
  <si>
    <t>Sb + St</t>
  </si>
  <si>
    <t>Rectangular Torsion Bar</t>
  </si>
  <si>
    <t>Rectangle height,  H =</t>
  </si>
  <si>
    <t>Rectangle width,  B =</t>
  </si>
  <si>
    <t>Round Bar Area,  A =</t>
  </si>
  <si>
    <t>Rectangle Bar Area,  A =</t>
  </si>
  <si>
    <t>H*B</t>
  </si>
  <si>
    <t>WWW.4x4abc.com</t>
  </si>
  <si>
    <t>AT POINT "U"</t>
  </si>
  <si>
    <t>Vertical force,  F =</t>
  </si>
  <si>
    <t xml:space="preserve">(4/3)*F / A  </t>
  </si>
  <si>
    <t>F*L^3 / (3*E*I)</t>
  </si>
  <si>
    <t xml:space="preserve">2*F / A  </t>
  </si>
  <si>
    <t>Torsion Stress and Deflection</t>
  </si>
  <si>
    <t>Solid or Hollow Shaft with applied torque T in-lbs</t>
  </si>
  <si>
    <t>Max shear stress due to torque,  St =</t>
  </si>
  <si>
    <t>Rectangular Torsion Bar with Vertical Force F</t>
  </si>
  <si>
    <t>Round Torsion Bar with applied Force F</t>
  </si>
  <si>
    <t>Max shear stress due to force F,  Sf =</t>
  </si>
  <si>
    <t>Sf + St</t>
  </si>
  <si>
    <t>Combined shear stresses due to F and T,  Sx  =</t>
  </si>
  <si>
    <t>AT POINT "V"</t>
  </si>
  <si>
    <t>Bending and torsional shear principal stress,  Sx  =</t>
  </si>
  <si>
    <t>AT BAR FREE END</t>
  </si>
  <si>
    <t>Solid (d = 0) or Hollow Torsion Bar</t>
  </si>
  <si>
    <t>Max Torsion angular deflection at the free end,  a =</t>
  </si>
  <si>
    <t>Shear stress St due to Torque T is the same all sections along the length L of the shaft.</t>
  </si>
  <si>
    <t>Solid or Hollow Shaft Torsion Stress S</t>
  </si>
  <si>
    <t>TORSION BAR - ROUND</t>
  </si>
  <si>
    <t>TORSION BAR - RECTANGULAR</t>
  </si>
  <si>
    <t>T / (a*B*H^2)</t>
  </si>
  <si>
    <t>T*L / (a*b*H^3*G)</t>
  </si>
  <si>
    <t xml:space="preserve">¥ </t>
  </si>
  <si>
    <t>a =</t>
  </si>
  <si>
    <t>B/H =</t>
  </si>
  <si>
    <t>b =</t>
  </si>
  <si>
    <t>B*H^3 / 12</t>
  </si>
  <si>
    <t>-0.00005*(B/H)^4 + 0.0012*(B/H)^3 - 0.0127*(B/H)^2 + 0.0666*(B/H) + 0.1544</t>
  </si>
  <si>
    <t>NOTE: B/H must be less than or equal to 5.</t>
  </si>
  <si>
    <t>θ =</t>
  </si>
  <si>
    <t>Torsinal deflection,  θ =</t>
  </si>
  <si>
    <t>Smax =</t>
  </si>
  <si>
    <t>G*d^4 / (8*n*D^3)</t>
  </si>
  <si>
    <t>Deflection,  x =</t>
  </si>
  <si>
    <t>P/R</t>
  </si>
  <si>
    <t>16*T*D / (π(D^4 - d^4)</t>
  </si>
  <si>
    <t xml:space="preserve">John Andrew LLC </t>
  </si>
  <si>
    <t>Copyright © 12/12/2022</t>
  </si>
  <si>
    <t>TORSION SPRING</t>
  </si>
  <si>
    <t>TORSION BAR</t>
  </si>
  <si>
    <t>COMPRESSION SPRING</t>
  </si>
  <si>
    <t xml:space="preserve">M382 INDUSTRIAL SPRING SPREADSHEET </t>
  </si>
  <si>
    <t>https://www.mcmaster.com/springs/</t>
  </si>
  <si>
    <t>McMaster-Carr</t>
  </si>
  <si>
    <t>END OF SECTION</t>
  </si>
  <si>
    <t>COIL SPRINGS</t>
  </si>
  <si>
    <t>www.leespring.com</t>
  </si>
  <si>
    <t xml:space="preserve">http://www.leespring.com/engguide4.asp?mypdfstr=C11 </t>
  </si>
  <si>
    <r>
      <t>5E-05x</t>
    </r>
    <r>
      <rPr>
        <b/>
        <vertAlign val="superscript"/>
        <sz val="12"/>
        <color theme="1"/>
        <rFont val="Arial"/>
        <family val="2"/>
      </rPr>
      <t>5</t>
    </r>
    <r>
      <rPr>
        <b/>
        <sz val="12"/>
        <color theme="1"/>
        <rFont val="Arial"/>
        <family val="2"/>
      </rPr>
      <t xml:space="preserve"> - 0.0015x</t>
    </r>
    <r>
      <rPr>
        <b/>
        <vertAlign val="superscript"/>
        <sz val="12"/>
        <color theme="1"/>
        <rFont val="Arial"/>
        <family val="2"/>
      </rPr>
      <t>4</t>
    </r>
    <r>
      <rPr>
        <b/>
        <sz val="12"/>
        <color theme="1"/>
        <rFont val="Arial"/>
        <family val="2"/>
      </rPr>
      <t xml:space="preserve"> + 0.0169x</t>
    </r>
    <r>
      <rPr>
        <b/>
        <vertAlign val="superscript"/>
        <sz val="12"/>
        <color theme="1"/>
        <rFont val="Arial"/>
        <family val="2"/>
      </rPr>
      <t>3</t>
    </r>
    <r>
      <rPr>
        <b/>
        <sz val="12"/>
        <color theme="1"/>
        <rFont val="Arial"/>
        <family val="2"/>
      </rPr>
      <t xml:space="preserve"> - 0.0953x</t>
    </r>
    <r>
      <rPr>
        <b/>
        <vertAlign val="superscript"/>
        <sz val="12"/>
        <color theme="1"/>
        <rFont val="Arial"/>
        <family val="2"/>
      </rPr>
      <t>2</t>
    </r>
    <r>
      <rPr>
        <b/>
        <sz val="12"/>
        <color theme="1"/>
        <rFont val="Arial"/>
        <family val="2"/>
      </rPr>
      <t xml:space="preserve"> + 0.2753x - 0.0532</t>
    </r>
  </si>
  <si>
    <t>Coil Spring Torsion Stress "St"</t>
  </si>
  <si>
    <t>MATH TOOLS</t>
  </si>
  <si>
    <t xml:space="preserve">Unlock a worksheet with "Unprotect" </t>
  </si>
  <si>
    <t>Step-1</t>
  </si>
  <si>
    <t xml:space="preserve">HOME </t>
  </si>
  <si>
    <t>Step-2</t>
  </si>
  <si>
    <t xml:space="preserve">Format </t>
  </si>
  <si>
    <t>Step-3</t>
  </si>
  <si>
    <t>Unprotect Sheet</t>
  </si>
  <si>
    <t>Step-4</t>
  </si>
  <si>
    <t>OK</t>
  </si>
  <si>
    <t xml:space="preserve">Lock a worksheet with "Protect Sheet" </t>
  </si>
  <si>
    <t>Protect Sheet Box Opens</t>
  </si>
  <si>
    <t>Step-5</t>
  </si>
  <si>
    <t>NEW EXCEL</t>
  </si>
  <si>
    <t>OLD EXCEL</t>
  </si>
  <si>
    <t>Step-6</t>
  </si>
  <si>
    <t>Step-7</t>
  </si>
  <si>
    <t>Protect Sheet</t>
  </si>
  <si>
    <t>Password is not required.</t>
  </si>
  <si>
    <t>Check the "Protect Sheet" two boxes right &gt;&gt;</t>
  </si>
  <si>
    <t>Select Unlocked Cells</t>
  </si>
  <si>
    <t>Format Cells</t>
  </si>
  <si>
    <t>Step</t>
  </si>
  <si>
    <t>Enter</t>
  </si>
  <si>
    <t>Follow Steps&gt;&gt;</t>
  </si>
  <si>
    <t xml:space="preserve">GOAL SEEK </t>
  </si>
  <si>
    <t>H =</t>
  </si>
  <si>
    <t>Format</t>
  </si>
  <si>
    <t>V =</t>
  </si>
  <si>
    <t>llbs</t>
  </si>
  <si>
    <t>Horizontal force, H =</t>
  </si>
  <si>
    <t>TAN(A) =</t>
  </si>
  <si>
    <t>V/H</t>
  </si>
  <si>
    <t>Number</t>
  </si>
  <si>
    <t>Vertical force, V =</t>
  </si>
  <si>
    <t>number</t>
  </si>
  <si>
    <t>Decimal Places</t>
  </si>
  <si>
    <t>Angle  A =</t>
  </si>
  <si>
    <t>ATAN(V/H)</t>
  </si>
  <si>
    <t>Resultant force, R =</t>
  </si>
  <si>
    <t>( H^2 + V^2 )^(1/2)</t>
  </si>
  <si>
    <t>A radians =</t>
  </si>
  <si>
    <t xml:space="preserve">57.3*A </t>
  </si>
  <si>
    <t>Angle, A =</t>
  </si>
  <si>
    <t>57.30 * ATAN(V / H)</t>
  </si>
  <si>
    <t>57.3*A</t>
  </si>
  <si>
    <t>deg</t>
  </si>
  <si>
    <t>GOAL SEEK method</t>
  </si>
  <si>
    <t>Step-1  Select the green cell C38 containing a formula.</t>
  </si>
  <si>
    <t>Step-2  Select: DATA  &gt; What-If Analysis &gt; Goal Seek</t>
  </si>
  <si>
    <t>Step-3  To value: 14, for example</t>
  </si>
  <si>
    <t>Step-4  Pick cell containing value to be changed by Excel: C34 or C35 &gt; OK</t>
  </si>
  <si>
    <t>Select &gt; OK and "Goal Seek Status'&gt;&gt; will open &gt;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</si>
</sst>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0"/>
    <numFmt numFmtId="166" formatCode="0.000000"/>
    <numFmt numFmtId="167" formatCode="0.00000000"/>
    <numFmt numFmtId="168" formatCode="0.00000"/>
    <numFmt numFmtId="169" formatCode="0.0"/>
  </numFmts>
  <fonts count="26" x14ac:knownFonts="1">
    <font>
      <sz val="11"/>
      <color theme="1"/>
      <name val="Calibri"/>
      <family val="2"/>
      <scheme val="minor"/>
    </font>
    <font>
      <sz val="10"/>
      <name val="Arial"/>
      <family val="2"/>
    </font>
    <font>
      <b/>
      <sz val="12"/>
      <color theme="1"/>
      <name val="Arial"/>
      <family val="2"/>
    </font>
    <font>
      <u/>
      <sz val="11"/>
      <color theme="10"/>
      <name val="Calibri"/>
      <family val="2"/>
    </font>
    <font>
      <b/>
      <sz val="14"/>
      <color rgb="FF000000"/>
      <name val="Arial"/>
      <family val="2"/>
    </font>
    <font>
      <b/>
      <sz val="12"/>
      <name val="Arial"/>
      <family val="2"/>
    </font>
    <font>
      <sz val="12"/>
      <color theme="1"/>
      <name val="Times New Roman"/>
      <family val="1"/>
    </font>
    <font>
      <sz val="12"/>
      <color theme="1"/>
      <name val="Symbol"/>
      <family val="1"/>
      <charset val="2"/>
    </font>
    <font>
      <b/>
      <sz val="14"/>
      <name val="Arial"/>
      <family val="2"/>
    </font>
    <font>
      <sz val="12"/>
      <color theme="1"/>
      <name val="Arial"/>
      <family val="2"/>
    </font>
    <font>
      <sz val="12"/>
      <name val="Arial"/>
      <family val="2"/>
    </font>
    <font>
      <sz val="12"/>
      <color theme="1"/>
      <name val="Calibri"/>
      <family val="2"/>
      <scheme val="minor"/>
    </font>
    <font>
      <b/>
      <sz val="12"/>
      <color rgb="FF000000"/>
      <name val="Arial"/>
      <family val="2"/>
    </font>
    <font>
      <u/>
      <sz val="12"/>
      <color theme="10"/>
      <name val="Calibri"/>
      <family val="2"/>
    </font>
    <font>
      <u/>
      <sz val="12"/>
      <color theme="10"/>
      <name val="Arial"/>
      <family val="2"/>
    </font>
    <font>
      <b/>
      <sz val="16"/>
      <name val="Arial"/>
      <family val="2"/>
    </font>
    <font>
      <b/>
      <sz val="18"/>
      <name val="Arial"/>
      <family val="2"/>
    </font>
    <font>
      <b/>
      <sz val="14"/>
      <color theme="1"/>
      <name val="Arial"/>
      <family val="2"/>
    </font>
    <font>
      <b/>
      <sz val="16"/>
      <color theme="1"/>
      <name val="Arial"/>
      <family val="2"/>
    </font>
    <font>
      <sz val="14"/>
      <color theme="1"/>
      <name val="Arial"/>
      <family val="2"/>
    </font>
    <font>
      <u/>
      <sz val="14"/>
      <color theme="10"/>
      <name val="Calibri"/>
      <family val="2"/>
    </font>
    <font>
      <b/>
      <sz val="12"/>
      <color rgb="FFFF0000"/>
      <name val="Arial"/>
      <family val="2"/>
    </font>
    <font>
      <b/>
      <sz val="12"/>
      <color indexed="10"/>
      <name val="Arial"/>
      <family val="2"/>
    </font>
    <font>
      <b/>
      <vertAlign val="superscript"/>
      <sz val="12"/>
      <color theme="1"/>
      <name val="Arial"/>
      <family val="2"/>
    </font>
    <font>
      <sz val="12"/>
      <color indexed="10"/>
      <name val="Arial"/>
      <family val="2"/>
    </font>
    <font>
      <b/>
      <sz val="12"/>
      <color indexed="12"/>
      <name val="Arial"/>
      <family val="2"/>
    </font>
  </fonts>
  <fills count="6">
    <fill>
      <patternFill patternType="none"/>
    </fill>
    <fill>
      <patternFill patternType="gray125"/>
    </fill>
    <fill>
      <patternFill patternType="solid">
        <fgColor indexed="40"/>
        <bgColor indexed="64"/>
      </patternFill>
    </fill>
    <fill>
      <patternFill patternType="solid">
        <fgColor indexed="13"/>
        <bgColor indexed="64"/>
      </patternFill>
    </fill>
    <fill>
      <patternFill patternType="solid">
        <fgColor indexed="11"/>
        <bgColor indexed="64"/>
      </patternFill>
    </fill>
    <fill>
      <patternFill patternType="solid">
        <fgColor rgb="FFFFC00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applyNumberFormat="0" applyFill="0" applyBorder="0" applyAlignment="0" applyProtection="0">
      <alignment vertical="top"/>
      <protection locked="0"/>
    </xf>
  </cellStyleXfs>
  <cellXfs count="161">
    <xf numFmtId="0" fontId="0" fillId="0" borderId="0" xfId="0"/>
    <xf numFmtId="0" fontId="2" fillId="0" borderId="0" xfId="0" applyFont="1"/>
    <xf numFmtId="0" fontId="2" fillId="0" borderId="0" xfId="0" applyFont="1" applyAlignment="1">
      <alignment horizontal="left"/>
    </xf>
    <xf numFmtId="0" fontId="5" fillId="0" borderId="0" xfId="1" applyFont="1" applyAlignment="1">
      <alignment horizontal="left"/>
    </xf>
    <xf numFmtId="0" fontId="2" fillId="0" borderId="0" xfId="0" applyFont="1" applyAlignment="1" applyProtection="1">
      <alignment horizontal="center"/>
      <protection locked="0"/>
    </xf>
    <xf numFmtId="0" fontId="9" fillId="0" borderId="0" xfId="0" applyFont="1"/>
    <xf numFmtId="0" fontId="10" fillId="0" borderId="0" xfId="0" applyFont="1" applyProtection="1">
      <protection locked="0"/>
    </xf>
    <xf numFmtId="0" fontId="10" fillId="0" borderId="0" xfId="0" applyFont="1"/>
    <xf numFmtId="0" fontId="5" fillId="0" borderId="0" xfId="0" applyFont="1"/>
    <xf numFmtId="0" fontId="11" fillId="0" borderId="0" xfId="0" applyFont="1" applyProtection="1">
      <protection locked="0"/>
    </xf>
    <xf numFmtId="0" fontId="5" fillId="0" borderId="0" xfId="1" applyFont="1"/>
    <xf numFmtId="0" fontId="12" fillId="0" borderId="0" xfId="0" applyFont="1" applyAlignment="1">
      <alignment horizontal="left"/>
    </xf>
    <xf numFmtId="0" fontId="13" fillId="0" borderId="0" xfId="2" applyFont="1" applyAlignment="1" applyProtection="1"/>
    <xf numFmtId="0" fontId="9" fillId="0" borderId="0" xfId="0" applyFont="1" applyProtection="1">
      <protection locked="0"/>
    </xf>
    <xf numFmtId="0" fontId="12"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10" xfId="2" applyFont="1" applyBorder="1" applyAlignment="1" applyProtection="1">
      <protection locked="0"/>
    </xf>
    <xf numFmtId="0" fontId="19" fillId="0" borderId="11" xfId="0" applyFont="1" applyBorder="1" applyProtection="1">
      <protection locked="0"/>
    </xf>
    <xf numFmtId="0" fontId="9" fillId="0" borderId="12" xfId="0" applyFont="1" applyBorder="1" applyProtection="1">
      <protection locked="0"/>
    </xf>
    <xf numFmtId="0" fontId="14" fillId="0" borderId="10" xfId="2" applyFont="1" applyBorder="1" applyAlignment="1" applyProtection="1"/>
    <xf numFmtId="0" fontId="9" fillId="0" borderId="11" xfId="0" applyFont="1" applyBorder="1"/>
    <xf numFmtId="0" fontId="9" fillId="0" borderId="12" xfId="0" applyFont="1" applyBorder="1"/>
    <xf numFmtId="0" fontId="2" fillId="0" borderId="0" xfId="0" applyFont="1" applyProtection="1">
      <protection locked="0"/>
    </xf>
    <xf numFmtId="0" fontId="17" fillId="0" borderId="0" xfId="0" applyFont="1" applyProtection="1">
      <protection locked="0"/>
    </xf>
    <xf numFmtId="0" fontId="9" fillId="0" borderId="0" xfId="0" applyFont="1" applyAlignment="1">
      <alignment horizontal="left"/>
    </xf>
    <xf numFmtId="0" fontId="9" fillId="0" borderId="0" xfId="0" applyFont="1" applyAlignment="1">
      <alignment horizontal="right"/>
    </xf>
    <xf numFmtId="0" fontId="21" fillId="0" borderId="0" xfId="0" applyFont="1" applyAlignment="1">
      <alignment horizontal="center"/>
    </xf>
    <xf numFmtId="2" fontId="9" fillId="0" borderId="1" xfId="0" applyNumberFormat="1" applyFont="1" applyBorder="1" applyAlignment="1" applyProtection="1">
      <alignment horizontal="left"/>
      <protection locked="0"/>
    </xf>
    <xf numFmtId="0" fontId="9" fillId="0" borderId="2" xfId="0" applyFont="1" applyBorder="1" applyAlignment="1" applyProtection="1">
      <alignment horizontal="left"/>
      <protection locked="0"/>
    </xf>
    <xf numFmtId="164" fontId="9" fillId="0" borderId="2" xfId="0" applyNumberFormat="1" applyFont="1" applyBorder="1" applyAlignment="1" applyProtection="1">
      <alignment horizontal="left"/>
      <protection locked="0"/>
    </xf>
    <xf numFmtId="3" fontId="9" fillId="0" borderId="3" xfId="0" applyNumberFormat="1" applyFont="1" applyBorder="1" applyAlignment="1" applyProtection="1">
      <alignment horizontal="left"/>
      <protection locked="0"/>
    </xf>
    <xf numFmtId="0" fontId="2" fillId="0" borderId="0" xfId="0" applyFont="1" applyAlignment="1">
      <alignment horizontal="right"/>
    </xf>
    <xf numFmtId="2" fontId="2" fillId="0" borderId="0" xfId="0" applyNumberFormat="1" applyFont="1" applyAlignment="1">
      <alignment horizontal="left"/>
    </xf>
    <xf numFmtId="164" fontId="2" fillId="0" borderId="0" xfId="0" applyNumberFormat="1" applyFont="1" applyAlignment="1">
      <alignment horizontal="left"/>
    </xf>
    <xf numFmtId="1" fontId="2" fillId="0" borderId="0" xfId="0" applyNumberFormat="1" applyFont="1" applyAlignment="1">
      <alignment horizontal="left"/>
    </xf>
    <xf numFmtId="0" fontId="9" fillId="0" borderId="0" xfId="0" applyFont="1" applyBorder="1" applyAlignment="1">
      <alignment horizontal="left"/>
    </xf>
    <xf numFmtId="0" fontId="9" fillId="0" borderId="1" xfId="0" applyFont="1" applyBorder="1" applyAlignment="1" applyProtection="1">
      <alignment horizontal="left"/>
      <protection locked="0"/>
    </xf>
    <xf numFmtId="0" fontId="9" fillId="0" borderId="0" xfId="0" applyFont="1" applyBorder="1" applyProtection="1">
      <protection locked="0"/>
    </xf>
    <xf numFmtId="165" fontId="2" fillId="0" borderId="0" xfId="0" applyNumberFormat="1" applyFont="1" applyAlignment="1">
      <alignment horizontal="left"/>
    </xf>
    <xf numFmtId="0" fontId="13" fillId="0" borderId="0" xfId="2" applyFont="1" applyAlignment="1" applyProtection="1">
      <protection locked="0"/>
    </xf>
    <xf numFmtId="0" fontId="9" fillId="0" borderId="0" xfId="0" applyFont="1" applyBorder="1" applyAlignment="1">
      <alignment horizontal="right"/>
    </xf>
    <xf numFmtId="0" fontId="9" fillId="0" borderId="0" xfId="0" applyFont="1" applyBorder="1"/>
    <xf numFmtId="2" fontId="9" fillId="0" borderId="0" xfId="0" applyNumberFormat="1" applyFont="1" applyBorder="1" applyAlignment="1">
      <alignment horizontal="left"/>
    </xf>
    <xf numFmtId="164" fontId="9" fillId="0" borderId="1" xfId="0" applyNumberFormat="1" applyFont="1" applyBorder="1" applyAlignment="1" applyProtection="1">
      <alignment horizontal="left"/>
      <protection locked="0"/>
    </xf>
    <xf numFmtId="0" fontId="10" fillId="0" borderId="2" xfId="0" applyFont="1" applyBorder="1" applyAlignment="1" applyProtection="1">
      <alignment horizontal="left"/>
      <protection locked="0"/>
    </xf>
    <xf numFmtId="0" fontId="9" fillId="0" borderId="3" xfId="0" applyFont="1" applyBorder="1" applyAlignment="1" applyProtection="1">
      <alignment horizontal="left"/>
      <protection locked="0"/>
    </xf>
    <xf numFmtId="164" fontId="9" fillId="0" borderId="0" xfId="0" applyNumberFormat="1" applyFont="1" applyAlignment="1">
      <alignment horizontal="left"/>
    </xf>
    <xf numFmtId="0" fontId="17" fillId="0" borderId="0" xfId="0" applyFont="1" applyAlignment="1">
      <alignment horizontal="left"/>
    </xf>
    <xf numFmtId="0" fontId="4" fillId="0" borderId="0" xfId="0" applyFont="1"/>
    <xf numFmtId="0" fontId="19" fillId="0" borderId="12" xfId="0" applyFont="1" applyBorder="1" applyProtection="1">
      <protection locked="0"/>
    </xf>
    <xf numFmtId="0" fontId="19" fillId="0" borderId="0" xfId="0" applyFont="1" applyAlignment="1" applyProtection="1">
      <alignment horizontal="left"/>
      <protection locked="0"/>
    </xf>
    <xf numFmtId="0" fontId="9" fillId="0" borderId="0" xfId="0" applyFont="1" applyAlignment="1" applyProtection="1">
      <alignment horizontal="right"/>
      <protection locked="0"/>
    </xf>
    <xf numFmtId="0" fontId="5" fillId="0" borderId="0" xfId="0" applyFont="1" applyAlignment="1" applyProtection="1">
      <alignment horizontal="left"/>
    </xf>
    <xf numFmtId="0" fontId="9" fillId="0" borderId="0" xfId="0" applyFont="1" applyAlignment="1" applyProtection="1">
      <alignment horizontal="left"/>
    </xf>
    <xf numFmtId="0" fontId="2" fillId="0" borderId="0" xfId="0" applyFont="1" applyAlignment="1" applyProtection="1">
      <alignment horizontal="left"/>
    </xf>
    <xf numFmtId="0" fontId="22" fillId="0" borderId="0" xfId="0" applyFont="1" applyAlignment="1" applyProtection="1">
      <alignment horizontal="center"/>
    </xf>
    <xf numFmtId="0" fontId="9" fillId="0" borderId="0" xfId="0" applyFont="1" applyAlignment="1" applyProtection="1">
      <alignment horizontal="right"/>
    </xf>
    <xf numFmtId="0" fontId="10" fillId="0" borderId="0" xfId="0" applyFont="1" applyAlignment="1" applyProtection="1">
      <alignment horizontal="left"/>
    </xf>
    <xf numFmtId="0" fontId="5" fillId="0" borderId="0" xfId="0" applyFont="1" applyAlignment="1" applyProtection="1">
      <alignment horizontal="right"/>
    </xf>
    <xf numFmtId="0" fontId="9" fillId="0" borderId="0" xfId="0" quotePrefix="1" applyFont="1" applyAlignment="1" applyProtection="1">
      <alignment horizontal="left"/>
    </xf>
    <xf numFmtId="164" fontId="5" fillId="0" borderId="0" xfId="0" applyNumberFormat="1" applyFont="1" applyAlignment="1" applyProtection="1">
      <alignment horizontal="left"/>
    </xf>
    <xf numFmtId="165" fontId="5" fillId="0" borderId="0" xfId="0" applyNumberFormat="1" applyFont="1" applyAlignment="1" applyProtection="1">
      <alignment horizontal="left"/>
    </xf>
    <xf numFmtId="1" fontId="5" fillId="0" borderId="0" xfId="0" applyNumberFormat="1" applyFont="1" applyAlignment="1" applyProtection="1">
      <alignment horizontal="left"/>
    </xf>
    <xf numFmtId="166" fontId="2" fillId="0" borderId="0" xfId="0" applyNumberFormat="1" applyFont="1" applyAlignment="1">
      <alignment horizontal="left"/>
    </xf>
    <xf numFmtId="0" fontId="9" fillId="0" borderId="0"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9" fillId="0" borderId="0" xfId="0" applyFont="1" applyProtection="1"/>
    <xf numFmtId="3" fontId="9" fillId="0" borderId="2" xfId="0" applyNumberFormat="1" applyFont="1" applyBorder="1" applyAlignment="1" applyProtection="1">
      <alignment horizontal="left"/>
      <protection locked="0"/>
    </xf>
    <xf numFmtId="0" fontId="9" fillId="0" borderId="0" xfId="0" applyFont="1" applyFill="1" applyAlignment="1" applyProtection="1">
      <alignment horizontal="right"/>
      <protection locked="0"/>
    </xf>
    <xf numFmtId="167" fontId="2" fillId="0" borderId="0" xfId="0" applyNumberFormat="1" applyFont="1" applyAlignment="1">
      <alignment horizontal="left"/>
    </xf>
    <xf numFmtId="0" fontId="9" fillId="0" borderId="0" xfId="0" applyFont="1" applyFill="1" applyBorder="1"/>
    <xf numFmtId="169" fontId="9" fillId="0" borderId="2" xfId="0" applyNumberFormat="1" applyFont="1" applyBorder="1" applyAlignment="1" applyProtection="1">
      <alignment horizontal="left"/>
      <protection locked="0"/>
    </xf>
    <xf numFmtId="2" fontId="9" fillId="0" borderId="2" xfId="0" applyNumberFormat="1" applyFont="1" applyBorder="1" applyAlignment="1" applyProtection="1">
      <alignment horizontal="left"/>
      <protection locked="0"/>
    </xf>
    <xf numFmtId="169" fontId="9" fillId="0" borderId="0" xfId="0" applyNumberFormat="1" applyFont="1" applyBorder="1" applyAlignment="1" applyProtection="1">
      <alignment horizontal="left"/>
      <protection locked="0"/>
    </xf>
    <xf numFmtId="2" fontId="9" fillId="0" borderId="0" xfId="0" applyNumberFormat="1" applyFont="1" applyBorder="1" applyAlignment="1" applyProtection="1">
      <alignment horizontal="left"/>
      <protection locked="0"/>
    </xf>
    <xf numFmtId="164" fontId="9" fillId="0" borderId="0" xfId="0" applyNumberFormat="1" applyFont="1" applyBorder="1" applyAlignment="1" applyProtection="1">
      <alignment horizontal="left"/>
      <protection locked="0"/>
    </xf>
    <xf numFmtId="0" fontId="2" fillId="0" borderId="0" xfId="0" applyFont="1" applyAlignment="1" applyProtection="1">
      <alignment horizontal="right"/>
      <protection locked="0"/>
    </xf>
    <xf numFmtId="0" fontId="2" fillId="0" borderId="0" xfId="0" quotePrefix="1" applyFont="1"/>
    <xf numFmtId="1" fontId="2" fillId="0" borderId="0" xfId="0" applyNumberFormat="1" applyFont="1" applyAlignment="1" applyProtection="1">
      <alignment horizontal="left"/>
      <protection locked="0"/>
    </xf>
    <xf numFmtId="168" fontId="2" fillId="0" borderId="0" xfId="0" applyNumberFormat="1" applyFont="1" applyAlignment="1" applyProtection="1">
      <alignment horizontal="left"/>
      <protection locked="0"/>
    </xf>
    <xf numFmtId="0" fontId="5" fillId="0" borderId="0" xfId="0" quotePrefix="1" applyFont="1" applyFill="1" applyBorder="1" applyAlignment="1" applyProtection="1">
      <alignment horizontal="right"/>
    </xf>
    <xf numFmtId="1"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left"/>
    </xf>
    <xf numFmtId="0" fontId="9" fillId="0" borderId="0" xfId="0" applyFont="1" applyFill="1" applyBorder="1" applyAlignment="1" applyProtection="1">
      <alignment horizontal="right"/>
    </xf>
    <xf numFmtId="0" fontId="9" fillId="0" borderId="0" xfId="0" applyFont="1" applyFill="1" applyBorder="1" applyAlignment="1" applyProtection="1">
      <alignment horizontal="left"/>
    </xf>
    <xf numFmtId="0" fontId="5" fillId="0" borderId="0" xfId="0" applyFont="1" applyFill="1" applyBorder="1" applyAlignment="1" applyProtection="1">
      <alignment horizontal="right"/>
    </xf>
    <xf numFmtId="0" fontId="8" fillId="0" borderId="0" xfId="0" applyFont="1" applyAlignment="1" applyProtection="1">
      <alignment horizontal="left"/>
    </xf>
    <xf numFmtId="0" fontId="17" fillId="0" borderId="0" xfId="0" applyFont="1" applyAlignment="1" applyProtection="1">
      <alignment horizontal="left"/>
    </xf>
    <xf numFmtId="1" fontId="10" fillId="0" borderId="0" xfId="0" applyNumberFormat="1" applyFont="1" applyAlignment="1" applyProtection="1">
      <alignment horizontal="left"/>
    </xf>
    <xf numFmtId="0" fontId="6" fillId="0" borderId="0" xfId="0"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9" fillId="0" borderId="0" xfId="0" applyFont="1" applyAlignment="1" applyProtection="1">
      <alignment horizontal="left"/>
      <protection locked="0"/>
    </xf>
    <xf numFmtId="164" fontId="11" fillId="0" borderId="0" xfId="0" applyNumberFormat="1" applyFont="1" applyProtection="1">
      <protection locked="0"/>
    </xf>
    <xf numFmtId="0" fontId="2" fillId="0" borderId="4" xfId="0" applyFont="1" applyBorder="1"/>
    <xf numFmtId="0" fontId="2" fillId="0" borderId="1" xfId="0" applyFont="1" applyBorder="1"/>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2" fillId="0" borderId="2" xfId="0" applyFont="1" applyBorder="1"/>
    <xf numFmtId="0" fontId="2" fillId="0" borderId="7"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3" xfId="0" applyFont="1" applyBorder="1"/>
    <xf numFmtId="0" fontId="2" fillId="0" borderId="8" xfId="0" applyFont="1" applyBorder="1"/>
    <xf numFmtId="0" fontId="9" fillId="0" borderId="4" xfId="0" applyFont="1" applyBorder="1" applyAlignment="1">
      <alignment horizontal="center"/>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2" xfId="0" applyFont="1" applyBorder="1" applyAlignment="1">
      <alignment horizontal="center"/>
    </xf>
    <xf numFmtId="0" fontId="9" fillId="0" borderId="0" xfId="0" applyFont="1" applyBorder="1" applyAlignment="1">
      <alignment horizontal="center"/>
    </xf>
    <xf numFmtId="9" fontId="9" fillId="0" borderId="0" xfId="0" applyNumberFormat="1" applyFont="1" applyBorder="1" applyAlignment="1">
      <alignment horizontal="center"/>
    </xf>
    <xf numFmtId="0" fontId="9" fillId="0" borderId="2" xfId="0" quotePrefix="1" applyFont="1" applyBorder="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9" fillId="0" borderId="4" xfId="0" applyFont="1" applyBorder="1"/>
    <xf numFmtId="0" fontId="9" fillId="0" borderId="1" xfId="0" applyFont="1" applyBorder="1"/>
    <xf numFmtId="0" fontId="9" fillId="0" borderId="5" xfId="0" applyFont="1" applyBorder="1"/>
    <xf numFmtId="0" fontId="9" fillId="0" borderId="6" xfId="0" applyFont="1" applyBorder="1"/>
    <xf numFmtId="0" fontId="9" fillId="0" borderId="2" xfId="0" applyFont="1" applyBorder="1"/>
    <xf numFmtId="0" fontId="9" fillId="0" borderId="0" xfId="0" applyFont="1" applyFill="1" applyBorder="1" applyAlignment="1">
      <alignment horizontal="center"/>
    </xf>
    <xf numFmtId="0" fontId="9" fillId="0" borderId="2" xfId="0" applyFont="1" applyFill="1" applyBorder="1" applyAlignment="1">
      <alignment horizontal="center"/>
    </xf>
    <xf numFmtId="0" fontId="9" fillId="0" borderId="7" xfId="0" applyFont="1" applyBorder="1"/>
    <xf numFmtId="0" fontId="9" fillId="0" borderId="3" xfId="0" applyFont="1" applyBorder="1"/>
    <xf numFmtId="0" fontId="9" fillId="0" borderId="8" xfId="0" applyFont="1" applyBorder="1"/>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14" fillId="0" borderId="10" xfId="2" applyFont="1" applyBorder="1" applyAlignment="1" applyProtection="1">
      <protection locked="0"/>
    </xf>
    <xf numFmtId="0" fontId="9" fillId="0" borderId="11" xfId="0" applyFont="1" applyBorder="1" applyProtection="1">
      <protection locked="0"/>
    </xf>
    <xf numFmtId="0" fontId="15" fillId="0" borderId="0" xfId="0" applyFont="1" applyAlignment="1">
      <alignment horizontal="left"/>
    </xf>
    <xf numFmtId="0" fontId="5" fillId="0" borderId="0" xfId="0" applyFont="1" applyAlignment="1">
      <alignment horizontal="left"/>
    </xf>
    <xf numFmtId="15" fontId="10" fillId="0" borderId="0" xfId="0" applyNumberFormat="1" applyFont="1"/>
    <xf numFmtId="0" fontId="5" fillId="0" borderId="0" xfId="0" applyFont="1" applyAlignment="1">
      <alignment horizontal="center"/>
    </xf>
    <xf numFmtId="0" fontId="24" fillId="0" borderId="0" xfId="0" applyFont="1" applyAlignment="1">
      <alignment horizontal="left"/>
    </xf>
    <xf numFmtId="0" fontId="5" fillId="0" borderId="0" xfId="0" applyFont="1" applyAlignment="1">
      <alignment horizontal="right"/>
    </xf>
    <xf numFmtId="2" fontId="5" fillId="0" borderId="0" xfId="0" applyNumberFormat="1" applyFont="1" applyAlignment="1" applyProtection="1">
      <alignment horizontal="center"/>
      <protection locked="0"/>
    </xf>
    <xf numFmtId="0" fontId="5" fillId="0" borderId="0" xfId="0" applyFont="1" applyAlignment="1" applyProtection="1">
      <alignment horizontal="right"/>
      <protection locked="0"/>
    </xf>
    <xf numFmtId="0" fontId="9" fillId="0" borderId="0" xfId="0" quotePrefix="1" applyFont="1" applyAlignment="1" applyProtection="1">
      <alignment horizontal="right"/>
      <protection locked="0"/>
    </xf>
    <xf numFmtId="165" fontId="5" fillId="0" borderId="0" xfId="0" applyNumberFormat="1" applyFont="1" applyAlignment="1" applyProtection="1">
      <alignment horizontal="center"/>
      <protection locked="0"/>
    </xf>
    <xf numFmtId="166"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2" fontId="5" fillId="0" borderId="0" xfId="0" applyNumberFormat="1" applyFont="1" applyAlignment="1" applyProtection="1">
      <alignment horizontal="left"/>
      <protection locked="0"/>
    </xf>
    <xf numFmtId="0" fontId="2" fillId="0" borderId="0" xfId="0" applyFont="1" applyAlignment="1" applyProtection="1">
      <alignment horizontal="left"/>
      <protection locked="0"/>
    </xf>
    <xf numFmtId="2" fontId="2" fillId="0" borderId="0" xfId="0" applyNumberFormat="1" applyFont="1" applyAlignment="1" applyProtection="1">
      <alignment horizontal="left"/>
      <protection locked="0"/>
    </xf>
    <xf numFmtId="0" fontId="22" fillId="0" borderId="0" xfId="0" applyFont="1" applyAlignment="1">
      <alignment horizontal="center"/>
    </xf>
    <xf numFmtId="2" fontId="5" fillId="2" borderId="9" xfId="0" applyNumberFormat="1" applyFont="1" applyFill="1" applyBorder="1" applyAlignment="1" applyProtection="1">
      <alignment horizontal="left"/>
      <protection locked="0"/>
    </xf>
    <xf numFmtId="2" fontId="5" fillId="3" borderId="9" xfId="0" applyNumberFormat="1" applyFont="1" applyFill="1" applyBorder="1" applyAlignment="1" applyProtection="1">
      <alignment horizontal="left"/>
      <protection locked="0"/>
    </xf>
    <xf numFmtId="165" fontId="2" fillId="0" borderId="0" xfId="0" applyNumberFormat="1" applyFont="1" applyAlignment="1" applyProtection="1">
      <alignment horizontal="left"/>
      <protection locked="0"/>
    </xf>
    <xf numFmtId="0" fontId="5" fillId="0" borderId="0" xfId="0" quotePrefix="1" applyFont="1" applyAlignment="1">
      <alignment horizontal="right"/>
    </xf>
    <xf numFmtId="169" fontId="5" fillId="4" borderId="9" xfId="0" applyNumberFormat="1" applyFont="1" applyFill="1" applyBorder="1" applyAlignment="1" applyProtection="1">
      <alignment horizontal="left"/>
      <protection locked="0"/>
    </xf>
    <xf numFmtId="2" fontId="5" fillId="5" borderId="9" xfId="0" applyNumberFormat="1" applyFont="1" applyFill="1" applyBorder="1" applyAlignment="1" applyProtection="1">
      <alignment horizontal="left"/>
      <protection locked="0"/>
    </xf>
    <xf numFmtId="0" fontId="25" fillId="0" borderId="0" xfId="0" applyFont="1" applyAlignment="1">
      <alignment horizontal="left"/>
    </xf>
    <xf numFmtId="1" fontId="22" fillId="0" borderId="0" xfId="0" applyNumberFormat="1" applyFont="1" applyAlignment="1" applyProtection="1">
      <alignment horizontal="center"/>
      <protection locked="0"/>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image" Target="../media/image9.jpeg"/><Relationship Id="rId7" Type="http://schemas.openxmlformats.org/officeDocument/2006/relationships/image" Target="../media/image13.jpg"/><Relationship Id="rId2" Type="http://schemas.openxmlformats.org/officeDocument/2006/relationships/image" Target="../media/image3.jpeg"/><Relationship Id="rId1" Type="http://schemas.openxmlformats.org/officeDocument/2006/relationships/image" Target="../media/image8.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6.jpg"/><Relationship Id="rId7" Type="http://schemas.openxmlformats.org/officeDocument/2006/relationships/image" Target="../media/image20.jpg"/><Relationship Id="rId2" Type="http://schemas.openxmlformats.org/officeDocument/2006/relationships/image" Target="../media/image15.tif"/><Relationship Id="rId1" Type="http://schemas.openxmlformats.org/officeDocument/2006/relationships/image" Target="../media/image14.tif"/><Relationship Id="rId6" Type="http://schemas.openxmlformats.org/officeDocument/2006/relationships/image" Target="../media/image19.jpg"/><Relationship Id="rId5" Type="http://schemas.openxmlformats.org/officeDocument/2006/relationships/image" Target="../media/image18.jpg"/><Relationship Id="rId4" Type="http://schemas.openxmlformats.org/officeDocument/2006/relationships/image" Target="../media/image17.jpg"/></Relationships>
</file>

<file path=xl/drawings/drawing1.xml><?xml version="1.0" encoding="utf-8"?>
<xdr:wsDr xmlns:xdr="http://schemas.openxmlformats.org/drawingml/2006/spreadsheetDrawing" xmlns:a="http://schemas.openxmlformats.org/drawingml/2006/main">
  <xdr:twoCellAnchor>
    <xdr:from>
      <xdr:col>1</xdr:col>
      <xdr:colOff>76200</xdr:colOff>
      <xdr:row>3</xdr:row>
      <xdr:rowOff>73026</xdr:rowOff>
    </xdr:from>
    <xdr:to>
      <xdr:col>7</xdr:col>
      <xdr:colOff>488950</xdr:colOff>
      <xdr:row>35</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4050" y="815976"/>
          <a:ext cx="4070350" cy="6264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400" b="1">
            <a:solidFill>
              <a:schemeClr val="dk1"/>
            </a:solidFill>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Arial" panose="020B0604020202020204" pitchFamily="34" charset="0"/>
              <a:ea typeface="+mn-ea"/>
              <a:cs typeface="Arial" panose="020B0604020202020204" pitchFamily="34" charset="0"/>
            </a:rPr>
            <a:t>Springs types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1. Compression &amp; Extension Springs</a:t>
          </a: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(Round wire &amp; Square or Rectangular Section)</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2. Torsion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3. Hot Coiled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4. Spiral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5. Power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6. Constant Force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7. Flat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8. Disc Springs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9. Belleville Washer</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10. Wave, Curved and Serrated Washers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11. Spring Dowel Pins</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12. Wire forms </a:t>
          </a:r>
        </a:p>
        <a:p>
          <a:pPr marL="0" marR="0" indent="0" defTabSz="914400" eaLnBrk="1" fontAlgn="auto" latinLnBrk="0" hangingPunct="1">
            <a:lnSpc>
              <a:spcPct val="100000"/>
            </a:lnSpc>
            <a:spcBef>
              <a:spcPts val="0"/>
            </a:spcBef>
            <a:spcAft>
              <a:spcPts val="0"/>
            </a:spcAft>
            <a:buClrTx/>
            <a:buSzTx/>
            <a:buFontTx/>
            <a:buNone/>
            <a:tabLst/>
            <a:defRPr/>
          </a:pPr>
          <a:br>
            <a:rPr lang="en-US" sz="1400">
              <a:solidFill>
                <a:schemeClr val="dk1"/>
              </a:solidFill>
              <a:latin typeface="Arial" panose="020B0604020202020204" pitchFamily="34" charset="0"/>
              <a:ea typeface="+mn-ea"/>
              <a:cs typeface="Arial" panose="020B0604020202020204" pitchFamily="34" charset="0"/>
            </a:rPr>
          </a:br>
          <a:r>
            <a:rPr lang="en-US" sz="1400">
              <a:solidFill>
                <a:schemeClr val="dk1"/>
              </a:solidFill>
              <a:latin typeface="Arial" panose="020B0604020202020204" pitchFamily="34" charset="0"/>
              <a:ea typeface="+mn-ea"/>
              <a:cs typeface="Arial" panose="020B0604020202020204" pitchFamily="34" charset="0"/>
            </a:rPr>
            <a:t>13. Strip Springs </a:t>
          </a:r>
        </a:p>
        <a:p>
          <a:endParaRPr lang="en-US" sz="1100"/>
        </a:p>
      </xdr:txBody>
    </xdr:sp>
    <xdr:clientData/>
  </xdr:twoCellAnchor>
  <xdr:twoCellAnchor>
    <xdr:from>
      <xdr:col>1</xdr:col>
      <xdr:colOff>38100</xdr:colOff>
      <xdr:row>50</xdr:row>
      <xdr:rowOff>174624</xdr:rowOff>
    </xdr:from>
    <xdr:to>
      <xdr:col>10</xdr:col>
      <xdr:colOff>79375</xdr:colOff>
      <xdr:row>108</xdr:row>
      <xdr:rowOff>171450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15950" y="10309224"/>
          <a:ext cx="5559425" cy="11445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a:latin typeface="Arial" panose="020B0604020202020204" pitchFamily="34" charset="0"/>
            <a:cs typeface="Arial" panose="020B0604020202020204" pitchFamily="34" charset="0"/>
          </a:endParaRPr>
        </a:p>
        <a:p>
          <a:r>
            <a:rPr lang="en-US" sz="1200" b="1" u="sng">
              <a:latin typeface="Arial" panose="020B0604020202020204" pitchFamily="34" charset="0"/>
              <a:cs typeface="Arial" panose="020B0604020202020204" pitchFamily="34" charset="0"/>
            </a:rPr>
            <a:t>Extension Spring </a:t>
          </a:r>
        </a:p>
        <a:p>
          <a:br>
            <a:rPr lang="en-US" sz="1200" b="1">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Extension Springs are springs which absorb and store energy by offering resistance to a pulling force .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Typically, extension springs are made from round wire and are close wound with initial tension.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Extension applications include tape cassette players, balance scales, garage doors, washing machines and applications which requiring various types of tensioning devices.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Various types of ends are used to attach the extension spring to the source of the force. </a:t>
          </a:r>
        </a:p>
        <a:p>
          <a:endParaRPr lang="en-US" sz="1200">
            <a:latin typeface="Arial" panose="020B0604020202020204" pitchFamily="34" charset="0"/>
            <a:cs typeface="Arial" panose="020B0604020202020204" pitchFamily="34" charset="0"/>
          </a:endParaRPr>
        </a:p>
        <a:p>
          <a:r>
            <a:rPr lang="en-US" sz="1200" b="1" u="sng">
              <a:latin typeface="Arial" panose="020B0604020202020204" pitchFamily="34" charset="0"/>
              <a:cs typeface="Arial" panose="020B0604020202020204" pitchFamily="34" charset="0"/>
            </a:rPr>
            <a:t>Initial Tension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Most extension springs are wound with initial tension.  This is an internal force that holds the coils tightly together.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measure of the initial force and just start coil separation.  Unlike a compression spring, which has zero load at zero deflection, an extension spring can have a prelude at zero deflection.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This build-in load, called initial tension, can be varied within limits, decreasing as the spring index increases.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There is a range of stress (and, therefore, force) for any spring index that can be held without problems.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If the designer needs an extension spring with no initial tension he should design the spring with space between the coils.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Unlike compression springs, extension springs don't have a solid stop to prevent overloading. Because of this design stress levels are lower for extension springs than for compression.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A special type of extension spring is called a drawbar spring, it has a solid stop and is a type of compression spring with special hooks.</a:t>
          </a:r>
        </a:p>
        <a:p>
          <a:endParaRPr lang="en-US" sz="1200">
            <a:latin typeface="Arial" panose="020B0604020202020204" pitchFamily="34" charset="0"/>
            <a:cs typeface="Arial" panose="020B0604020202020204" pitchFamily="34" charset="0"/>
          </a:endParaRPr>
        </a:p>
        <a:p>
          <a:r>
            <a:rPr lang="en-US" sz="1200" b="1" u="sng">
              <a:latin typeface="Arial" panose="020B0604020202020204" pitchFamily="34" charset="0"/>
              <a:cs typeface="Arial" panose="020B0604020202020204" pitchFamily="34" charset="0"/>
            </a:rPr>
            <a:t>Measuring Rate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Extend spring to a length (L1) such that definite coil separation occurs and measure the load (P1).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Extend spring further to a second length (L2) and again measure the load (P2). </a:t>
          </a:r>
        </a:p>
        <a:p>
          <a:r>
            <a:rPr lang="en-US" sz="1200">
              <a:latin typeface="Arial" panose="020B0604020202020204" pitchFamily="34" charset="0"/>
              <a:cs typeface="Arial" panose="020B0604020202020204" pitchFamily="34" charset="0"/>
            </a:rPr>
            <a:t>Calculate rate by dividing the load difference by the length difference in:   </a:t>
          </a:r>
        </a:p>
        <a:p>
          <a:r>
            <a:rPr lang="en-US" sz="1200">
              <a:latin typeface="Arial" panose="020B0604020202020204" pitchFamily="34" charset="0"/>
              <a:cs typeface="Arial" panose="020B0604020202020204" pitchFamily="34" charset="0"/>
            </a:rPr>
            <a:t>R = (P2 - P1)/(L2- L1) </a:t>
          </a:r>
        </a:p>
        <a:p>
          <a:endParaRPr lang="en-US" sz="1200">
            <a:latin typeface="Arial" panose="020B0604020202020204" pitchFamily="34" charset="0"/>
            <a:cs typeface="Arial" panose="020B0604020202020204" pitchFamily="34" charset="0"/>
          </a:endParaRPr>
        </a:p>
        <a:p>
          <a:r>
            <a:rPr lang="en-US" sz="1200" b="1" u="sng">
              <a:latin typeface="Arial" panose="020B0604020202020204" pitchFamily="34" charset="0"/>
              <a:cs typeface="Arial" panose="020B0604020202020204" pitchFamily="34" charset="0"/>
            </a:rPr>
            <a:t>Measuring Initial Tension - Simplified Way</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Establish exact initial length (Li) of spring by applying enough load to get slack out but not enough to separate coils.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Extend spring to length (L1) sufficient to open coils and measure load (P1).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Extend spring to length (L2) such that second deflection equals first deflection and measure load (P2).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Since the two deflections are equal, proof can be shown that initial tension is as follows:</a:t>
          </a:r>
        </a:p>
        <a:p>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Pi = 2P1 - P2 </a:t>
          </a:r>
        </a:p>
        <a:p>
          <a:endParaRPr lang="en-US" sz="1100"/>
        </a:p>
      </xdr:txBody>
    </xdr:sp>
    <xdr:clientData/>
  </xdr:twoCellAnchor>
  <xdr:twoCellAnchor>
    <xdr:from>
      <xdr:col>9</xdr:col>
      <xdr:colOff>35656</xdr:colOff>
      <xdr:row>6</xdr:row>
      <xdr:rowOff>27354</xdr:rowOff>
    </xdr:from>
    <xdr:to>
      <xdr:col>15</xdr:col>
      <xdr:colOff>95250</xdr:colOff>
      <xdr:row>16</xdr:row>
      <xdr:rowOff>95250</xdr:rowOff>
    </xdr:to>
    <xdr:sp macro="" textlink="">
      <xdr:nvSpPr>
        <xdr:cNvPr id="3" name="TextBox 2">
          <a:extLst>
            <a:ext uri="{FF2B5EF4-FFF2-40B4-BE49-F238E27FC236}">
              <a16:creationId xmlns:a16="http://schemas.microsoft.com/office/drawing/2014/main" id="{D07CFC64-A02E-4036-BD7F-57A372D92874}"/>
            </a:ext>
          </a:extLst>
        </xdr:cNvPr>
        <xdr:cNvSpPr txBox="1"/>
      </xdr:nvSpPr>
      <xdr:spPr>
        <a:xfrm>
          <a:off x="5493481" y="1379904"/>
          <a:ext cx="3745769" cy="2068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editAs="oneCell">
    <xdr:from>
      <xdr:col>10</xdr:col>
      <xdr:colOff>247650</xdr:colOff>
      <xdr:row>23</xdr:row>
      <xdr:rowOff>31750</xdr:rowOff>
    </xdr:from>
    <xdr:to>
      <xdr:col>13</xdr:col>
      <xdr:colOff>276225</xdr:colOff>
      <xdr:row>35</xdr:row>
      <xdr:rowOff>0</xdr:rowOff>
    </xdr:to>
    <xdr:pic>
      <xdr:nvPicPr>
        <xdr:cNvPr id="4" name="Picture 3">
          <a:extLst>
            <a:ext uri="{FF2B5EF4-FFF2-40B4-BE49-F238E27FC236}">
              <a16:creationId xmlns:a16="http://schemas.microsoft.com/office/drawing/2014/main" id="{7A7B72B6-23F2-4995-86AD-19787124E2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3650" y="4743450"/>
          <a:ext cx="1854200" cy="2330450"/>
        </a:xfrm>
        <a:prstGeom prst="rect">
          <a:avLst/>
        </a:prstGeom>
      </xdr:spPr>
    </xdr:pic>
    <xdr:clientData/>
  </xdr:twoCellAnchor>
  <xdr:twoCellAnchor editAs="oneCell">
    <xdr:from>
      <xdr:col>11</xdr:col>
      <xdr:colOff>203200</xdr:colOff>
      <xdr:row>18</xdr:row>
      <xdr:rowOff>10018</xdr:rowOff>
    </xdr:from>
    <xdr:to>
      <xdr:col>13</xdr:col>
      <xdr:colOff>504825</xdr:colOff>
      <xdr:row>20</xdr:row>
      <xdr:rowOff>161964</xdr:rowOff>
    </xdr:to>
    <xdr:pic>
      <xdr:nvPicPr>
        <xdr:cNvPr id="6" name="Picture 5">
          <a:extLst>
            <a:ext uri="{FF2B5EF4-FFF2-40B4-BE49-F238E27FC236}">
              <a16:creationId xmlns:a16="http://schemas.microsoft.com/office/drawing/2014/main" id="{AE098B1E-73DC-624B-C14E-5C6B41A0BB49}"/>
            </a:ext>
          </a:extLst>
        </xdr:cNvPr>
        <xdr:cNvPicPr>
          <a:picLocks noChangeAspect="1"/>
        </xdr:cNvPicPr>
      </xdr:nvPicPr>
      <xdr:blipFill>
        <a:blip xmlns:r="http://schemas.openxmlformats.org/officeDocument/2006/relationships" r:embed="rId2"/>
        <a:stretch>
          <a:fillRect/>
        </a:stretch>
      </xdr:blipFill>
      <xdr:spPr>
        <a:xfrm>
          <a:off x="6908800" y="3705718"/>
          <a:ext cx="1524000" cy="548821"/>
        </a:xfrm>
        <a:prstGeom prst="rect">
          <a:avLst/>
        </a:prstGeom>
      </xdr:spPr>
    </xdr:pic>
    <xdr:clientData/>
  </xdr:twoCellAnchor>
  <xdr:twoCellAnchor editAs="oneCell">
    <xdr:from>
      <xdr:col>9</xdr:col>
      <xdr:colOff>438150</xdr:colOff>
      <xdr:row>39</xdr:row>
      <xdr:rowOff>69850</xdr:rowOff>
    </xdr:from>
    <xdr:to>
      <xdr:col>16</xdr:col>
      <xdr:colOff>552450</xdr:colOff>
      <xdr:row>51</xdr:row>
      <xdr:rowOff>101600</xdr:rowOff>
    </xdr:to>
    <xdr:pic>
      <xdr:nvPicPr>
        <xdr:cNvPr id="8" name="Picture 7" descr="CAR TORSION BAR SUSPENSION-1.jpg">
          <a:extLst>
            <a:ext uri="{FF2B5EF4-FFF2-40B4-BE49-F238E27FC236}">
              <a16:creationId xmlns:a16="http://schemas.microsoft.com/office/drawing/2014/main" id="{74F8D570-1337-491D-BE36-D016CF6DB11C}"/>
            </a:ext>
          </a:extLst>
        </xdr:cNvPr>
        <xdr:cNvPicPr>
          <a:picLocks noChangeAspect="1"/>
        </xdr:cNvPicPr>
      </xdr:nvPicPr>
      <xdr:blipFill>
        <a:blip xmlns:r="http://schemas.openxmlformats.org/officeDocument/2006/relationships" r:embed="rId3" cstate="print"/>
        <a:stretch>
          <a:fillRect/>
        </a:stretch>
      </xdr:blipFill>
      <xdr:spPr>
        <a:xfrm>
          <a:off x="5892800" y="7962900"/>
          <a:ext cx="4413250" cy="247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41</xdr:row>
      <xdr:rowOff>19050</xdr:rowOff>
    </xdr:from>
    <xdr:to>
      <xdr:col>2</xdr:col>
      <xdr:colOff>920750</xdr:colOff>
      <xdr:row>63</xdr:row>
      <xdr:rowOff>120650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04825" y="8235950"/>
          <a:ext cx="4137025" cy="453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050" b="1">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1">
              <a:latin typeface="Arial" pitchFamily="34" charset="0"/>
              <a:cs typeface="Arial" pitchFamily="34" charset="0"/>
            </a:rPr>
            <a:t>"COMPRESSION SPRING SOLID HEIGHT"</a:t>
          </a:r>
        </a:p>
        <a:p>
          <a:pPr marL="0" marR="0" indent="0" defTabSz="914400" eaLnBrk="1" fontAlgn="auto" latinLnBrk="0" hangingPunct="1">
            <a:lnSpc>
              <a:spcPct val="100000"/>
            </a:lnSpc>
            <a:spcBef>
              <a:spcPts val="0"/>
            </a:spcBef>
            <a:spcAft>
              <a:spcPts val="0"/>
            </a:spcAft>
            <a:buClrTx/>
            <a:buSzTx/>
            <a:buFontTx/>
            <a:buNone/>
            <a:tabLst/>
            <a:defRPr/>
          </a:pPr>
          <a:r>
            <a:rPr lang="en-US" sz="1200" b="1">
              <a:latin typeface="Arial" pitchFamily="34" charset="0"/>
              <a:cs typeface="Arial" pitchFamily="34" charset="0"/>
            </a:rPr>
            <a:t> (www.leespring.com)  </a:t>
          </a:r>
        </a:p>
        <a:p>
          <a:pPr marL="0" marR="0" indent="0" defTabSz="914400" eaLnBrk="1" fontAlgn="auto" latinLnBrk="0" hangingPunct="1">
            <a:lnSpc>
              <a:spcPct val="100000"/>
            </a:lnSpc>
            <a:spcBef>
              <a:spcPts val="0"/>
            </a:spcBef>
            <a:spcAft>
              <a:spcPts val="0"/>
            </a:spcAft>
            <a:buClrTx/>
            <a:buSzTx/>
            <a:buFontTx/>
            <a:buNone/>
            <a:tabLst/>
            <a:defRPr/>
          </a:pPr>
          <a:r>
            <a:rPr lang="en-US" sz="1200" b="1">
              <a:latin typeface="Arial" pitchFamily="34" charset="0"/>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200">
              <a:latin typeface="Arial" pitchFamily="34" charset="0"/>
              <a:cs typeface="Arial" pitchFamily="34" charset="0"/>
            </a:rPr>
            <a:t>"The Solid height of a compression spring is defined as the length of the spring when under sufficient load to bring all coils into contact with the adjacent coils and additional load causes no further deflection."      </a:t>
          </a:r>
        </a:p>
        <a:p>
          <a:pPr marL="0" marR="0" indent="0" defTabSz="914400" eaLnBrk="1" fontAlgn="auto" latinLnBrk="0" hangingPunct="1">
            <a:lnSpc>
              <a:spcPct val="100000"/>
            </a:lnSpc>
            <a:spcBef>
              <a:spcPts val="0"/>
            </a:spcBef>
            <a:spcAft>
              <a:spcPts val="0"/>
            </a:spcAft>
            <a:buClrTx/>
            <a:buSzTx/>
            <a:buFontTx/>
            <a:buNone/>
            <a:tabLst/>
            <a:defRPr/>
          </a:pPr>
          <a:r>
            <a:rPr lang="en-US" sz="1200">
              <a:latin typeface="Arial" pitchFamily="34" charset="0"/>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Arial" panose="020B0604020202020204" pitchFamily="34" charset="0"/>
              <a:ea typeface="+mn-ea"/>
              <a:cs typeface="Arial" panose="020B0604020202020204" pitchFamily="34" charset="0"/>
            </a:rPr>
            <a:t>COMPRESSION SPRING</a:t>
          </a:r>
          <a:r>
            <a:rPr lang="en-US" sz="1400" b="1" baseline="0">
              <a:solidFill>
                <a:schemeClr val="dk1"/>
              </a:solidFill>
              <a:latin typeface="Arial" panose="020B0604020202020204" pitchFamily="34" charset="0"/>
              <a:ea typeface="+mn-ea"/>
              <a:cs typeface="Arial" panose="020B0604020202020204" pitchFamily="34" charset="0"/>
            </a:rPr>
            <a:t> DIMENSIONS</a:t>
          </a:r>
          <a:r>
            <a:rPr lang="en-US" sz="1400" b="1">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Arial" panose="020B0604020202020204" pitchFamily="34" charset="0"/>
              <a:ea typeface="+mn-ea"/>
              <a:cs typeface="Arial" panose="020B0604020202020204" pitchFamily="34" charset="0"/>
            </a:rPr>
            <a:t>                                                                                                                    "</a:t>
          </a:r>
          <a:r>
            <a:rPr lang="en-US" sz="1400">
              <a:solidFill>
                <a:schemeClr val="dk1"/>
              </a:solidFill>
              <a:latin typeface="Arial" panose="020B0604020202020204" pitchFamily="34" charset="0"/>
              <a:ea typeface="+mn-ea"/>
              <a:cs typeface="Arial" panose="020B0604020202020204" pitchFamily="34" charset="0"/>
            </a:rPr>
            <a:t>The four Formulas for calculating the: pitch, solid height, number of active and total coils, free length, and seating characteristics of the spring are given below.</a:t>
          </a:r>
        </a:p>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Arial" panose="020B0604020202020204" pitchFamily="34" charset="0"/>
              <a:ea typeface="+mn-ea"/>
              <a:cs typeface="Arial" panose="020B0604020202020204" pitchFamily="34" charset="0"/>
            </a:rPr>
            <a:t>                                                                                                                        The actual solid height may not be the same as the calculated value due to improper seating of coils, normal variation in wire size, and electroplating, which adds appreciably to the wire size.sic types of compression spring ends</a:t>
          </a:r>
          <a:r>
            <a:rPr lang="en-US" sz="1400" baseline="0">
              <a:solidFill>
                <a:schemeClr val="dk1"/>
              </a:solidFill>
              <a:latin typeface="Arial" panose="020B0604020202020204" pitchFamily="34" charset="0"/>
              <a:ea typeface="+mn-ea"/>
              <a:cs typeface="Arial" panose="020B0604020202020204" pitchFamily="34" charset="0"/>
            </a:rPr>
            <a:t> are </a:t>
          </a:r>
          <a:r>
            <a:rPr lang="en-US" sz="1400">
              <a:solidFill>
                <a:schemeClr val="dk1"/>
              </a:solidFill>
              <a:latin typeface="Arial" panose="020B0604020202020204" pitchFamily="34" charset="0"/>
              <a:ea typeface="+mn-ea"/>
              <a:cs typeface="Arial" panose="020B0604020202020204" pitchFamily="34" charset="0"/>
            </a:rPr>
            <a:t>shown below."</a:t>
          </a:r>
        </a:p>
      </xdr:txBody>
    </xdr:sp>
    <xdr:clientData/>
  </xdr:twoCellAnchor>
  <xdr:twoCellAnchor editAs="oneCell">
    <xdr:from>
      <xdr:col>1</xdr:col>
      <xdr:colOff>57150</xdr:colOff>
      <xdr:row>67</xdr:row>
      <xdr:rowOff>0</xdr:rowOff>
    </xdr:from>
    <xdr:to>
      <xdr:col>1</xdr:col>
      <xdr:colOff>1238250</xdr:colOff>
      <xdr:row>71</xdr:row>
      <xdr:rowOff>161925</xdr:rowOff>
    </xdr:to>
    <xdr:pic>
      <xdr:nvPicPr>
        <xdr:cNvPr id="8" name="Picture 7" descr="1-SPRING-1 C&amp;G.jp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stretch>
          <a:fillRect/>
        </a:stretch>
      </xdr:blipFill>
      <xdr:spPr>
        <a:xfrm>
          <a:off x="276225" y="7972425"/>
          <a:ext cx="1181100" cy="971550"/>
        </a:xfrm>
        <a:prstGeom prst="rect">
          <a:avLst/>
        </a:prstGeom>
      </xdr:spPr>
    </xdr:pic>
    <xdr:clientData/>
  </xdr:twoCellAnchor>
  <xdr:twoCellAnchor editAs="oneCell">
    <xdr:from>
      <xdr:col>1</xdr:col>
      <xdr:colOff>28575</xdr:colOff>
      <xdr:row>82</xdr:row>
      <xdr:rowOff>66675</xdr:rowOff>
    </xdr:from>
    <xdr:to>
      <xdr:col>1</xdr:col>
      <xdr:colOff>1200150</xdr:colOff>
      <xdr:row>87</xdr:row>
      <xdr:rowOff>117475</xdr:rowOff>
    </xdr:to>
    <xdr:pic>
      <xdr:nvPicPr>
        <xdr:cNvPr id="9" name="Picture 8" descr="1-SPRING-2 C&amp;NG.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247650" y="9525000"/>
          <a:ext cx="1171575" cy="1057275"/>
        </a:xfrm>
        <a:prstGeom prst="rect">
          <a:avLst/>
        </a:prstGeom>
      </xdr:spPr>
    </xdr:pic>
    <xdr:clientData/>
  </xdr:twoCellAnchor>
  <xdr:twoCellAnchor editAs="oneCell">
    <xdr:from>
      <xdr:col>1</xdr:col>
      <xdr:colOff>47625</xdr:colOff>
      <xdr:row>94</xdr:row>
      <xdr:rowOff>38100</xdr:rowOff>
    </xdr:from>
    <xdr:to>
      <xdr:col>1</xdr:col>
      <xdr:colOff>1238250</xdr:colOff>
      <xdr:row>99</xdr:row>
      <xdr:rowOff>60325</xdr:rowOff>
    </xdr:to>
    <xdr:pic>
      <xdr:nvPicPr>
        <xdr:cNvPr id="10" name="Picture 9" descr="1-SPRING-3 O&amp;NG.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cstate="print"/>
        <a:stretch>
          <a:fillRect/>
        </a:stretch>
      </xdr:blipFill>
      <xdr:spPr>
        <a:xfrm>
          <a:off x="266700" y="11458575"/>
          <a:ext cx="1190625" cy="1028700"/>
        </a:xfrm>
        <a:prstGeom prst="rect">
          <a:avLst/>
        </a:prstGeom>
      </xdr:spPr>
    </xdr:pic>
    <xdr:clientData/>
  </xdr:twoCellAnchor>
  <xdr:twoCellAnchor editAs="oneCell">
    <xdr:from>
      <xdr:col>1</xdr:col>
      <xdr:colOff>57150</xdr:colOff>
      <xdr:row>107</xdr:row>
      <xdr:rowOff>47625</xdr:rowOff>
    </xdr:from>
    <xdr:to>
      <xdr:col>1</xdr:col>
      <xdr:colOff>1266825</xdr:colOff>
      <xdr:row>111</xdr:row>
      <xdr:rowOff>146050</xdr:rowOff>
    </xdr:to>
    <xdr:pic>
      <xdr:nvPicPr>
        <xdr:cNvPr id="11" name="Picture 10" descr="1-SPRING-4 O&amp;G.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stretch>
          <a:fillRect/>
        </a:stretch>
      </xdr:blipFill>
      <xdr:spPr>
        <a:xfrm>
          <a:off x="276225" y="13592175"/>
          <a:ext cx="1209675" cy="885825"/>
        </a:xfrm>
        <a:prstGeom prst="rect">
          <a:avLst/>
        </a:prstGeom>
      </xdr:spPr>
    </xdr:pic>
    <xdr:clientData/>
  </xdr:twoCellAnchor>
  <xdr:twoCellAnchor editAs="oneCell">
    <xdr:from>
      <xdr:col>4</xdr:col>
      <xdr:colOff>304800</xdr:colOff>
      <xdr:row>5</xdr:row>
      <xdr:rowOff>44450</xdr:rowOff>
    </xdr:from>
    <xdr:to>
      <xdr:col>6</xdr:col>
      <xdr:colOff>552450</xdr:colOff>
      <xdr:row>10</xdr:row>
      <xdr:rowOff>9525</xdr:rowOff>
    </xdr:to>
    <xdr:pic>
      <xdr:nvPicPr>
        <xdr:cNvPr id="2" name="Picture 1" descr="1-SPRING-1 C&amp;G.jpg">
          <a:extLst>
            <a:ext uri="{FF2B5EF4-FFF2-40B4-BE49-F238E27FC236}">
              <a16:creationId xmlns:a16="http://schemas.microsoft.com/office/drawing/2014/main" id="{0C802030-F544-41B6-92BB-1B26B686F33E}"/>
            </a:ext>
          </a:extLst>
        </xdr:cNvPr>
        <xdr:cNvPicPr>
          <a:picLocks noChangeAspect="1"/>
        </xdr:cNvPicPr>
      </xdr:nvPicPr>
      <xdr:blipFill>
        <a:blip xmlns:r="http://schemas.openxmlformats.org/officeDocument/2006/relationships" r:embed="rId1" cstate="print"/>
        <a:stretch>
          <a:fillRect/>
        </a:stretch>
      </xdr:blipFill>
      <xdr:spPr>
        <a:xfrm>
          <a:off x="6032500" y="996950"/>
          <a:ext cx="1181100" cy="955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266700</xdr:colOff>
      <xdr:row>143</xdr:row>
      <xdr:rowOff>142875</xdr:rowOff>
    </xdr:from>
    <xdr:to>
      <xdr:col>2</xdr:col>
      <xdr:colOff>777875</xdr:colOff>
      <xdr:row>150</xdr:row>
      <xdr:rowOff>44450</xdr:rowOff>
    </xdr:to>
    <xdr:pic>
      <xdr:nvPicPr>
        <xdr:cNvPr id="8" name="Picture 7" descr="TORSION BAR-2.jp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stretch>
          <a:fillRect/>
        </a:stretch>
      </xdr:blipFill>
      <xdr:spPr>
        <a:xfrm>
          <a:off x="504825" y="23155275"/>
          <a:ext cx="4448175" cy="1304925"/>
        </a:xfrm>
        <a:prstGeom prst="rect">
          <a:avLst/>
        </a:prstGeom>
      </xdr:spPr>
    </xdr:pic>
    <xdr:clientData/>
  </xdr:twoCellAnchor>
  <xdr:twoCellAnchor editAs="oneCell">
    <xdr:from>
      <xdr:col>1</xdr:col>
      <xdr:colOff>708025</xdr:colOff>
      <xdr:row>61</xdr:row>
      <xdr:rowOff>187325</xdr:rowOff>
    </xdr:from>
    <xdr:to>
      <xdr:col>2</xdr:col>
      <xdr:colOff>1025525</xdr:colOff>
      <xdr:row>74</xdr:row>
      <xdr:rowOff>101600</xdr:rowOff>
    </xdr:to>
    <xdr:pic>
      <xdr:nvPicPr>
        <xdr:cNvPr id="10" name="Picture 9" descr="CAR TORSION BAR SUSPENSION-1.jpg">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stretch>
          <a:fillRect/>
        </a:stretch>
      </xdr:blipFill>
      <xdr:spPr>
        <a:xfrm>
          <a:off x="955675" y="12436475"/>
          <a:ext cx="4413250" cy="2473325"/>
        </a:xfrm>
        <a:prstGeom prst="rect">
          <a:avLst/>
        </a:prstGeom>
      </xdr:spPr>
    </xdr:pic>
    <xdr:clientData/>
  </xdr:twoCellAnchor>
  <xdr:twoCellAnchor editAs="oneCell">
    <xdr:from>
      <xdr:col>1</xdr:col>
      <xdr:colOff>466725</xdr:colOff>
      <xdr:row>21</xdr:row>
      <xdr:rowOff>76200</xdr:rowOff>
    </xdr:from>
    <xdr:to>
      <xdr:col>2</xdr:col>
      <xdr:colOff>1222375</xdr:colOff>
      <xdr:row>35</xdr:row>
      <xdr:rowOff>12700</xdr:rowOff>
    </xdr:to>
    <xdr:pic>
      <xdr:nvPicPr>
        <xdr:cNvPr id="5" name="Picture 4" descr="SOLID-HOLLOW-SHAFTS-2.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stretch>
          <a:fillRect/>
        </a:stretch>
      </xdr:blipFill>
      <xdr:spPr>
        <a:xfrm>
          <a:off x="704850" y="6667500"/>
          <a:ext cx="4629150" cy="2686050"/>
        </a:xfrm>
        <a:prstGeom prst="rect">
          <a:avLst/>
        </a:prstGeom>
      </xdr:spPr>
    </xdr:pic>
    <xdr:clientData/>
  </xdr:twoCellAnchor>
  <xdr:twoCellAnchor editAs="oneCell">
    <xdr:from>
      <xdr:col>1</xdr:col>
      <xdr:colOff>619125</xdr:colOff>
      <xdr:row>5</xdr:row>
      <xdr:rowOff>123825</xdr:rowOff>
    </xdr:from>
    <xdr:to>
      <xdr:col>2</xdr:col>
      <xdr:colOff>1231900</xdr:colOff>
      <xdr:row>16</xdr:row>
      <xdr:rowOff>130175</xdr:rowOff>
    </xdr:to>
    <xdr:pic>
      <xdr:nvPicPr>
        <xdr:cNvPr id="7" name="Picture 6" descr="PURE TORQUE ON SHAFT-1.jp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stretch>
          <a:fillRect/>
        </a:stretch>
      </xdr:blipFill>
      <xdr:spPr>
        <a:xfrm>
          <a:off x="857250" y="1076325"/>
          <a:ext cx="4486275" cy="2209800"/>
        </a:xfrm>
        <a:prstGeom prst="rect">
          <a:avLst/>
        </a:prstGeom>
      </xdr:spPr>
    </xdr:pic>
    <xdr:clientData/>
  </xdr:twoCellAnchor>
  <xdr:twoCellAnchor editAs="oneCell">
    <xdr:from>
      <xdr:col>1</xdr:col>
      <xdr:colOff>447675</xdr:colOff>
      <xdr:row>79</xdr:row>
      <xdr:rowOff>47625</xdr:rowOff>
    </xdr:from>
    <xdr:to>
      <xdr:col>2</xdr:col>
      <xdr:colOff>1012825</xdr:colOff>
      <xdr:row>90</xdr:row>
      <xdr:rowOff>161925</xdr:rowOff>
    </xdr:to>
    <xdr:pic>
      <xdr:nvPicPr>
        <xdr:cNvPr id="9" name="Picture 8" descr="TORSION BAR-1B.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stretch>
          <a:fillRect/>
        </a:stretch>
      </xdr:blipFill>
      <xdr:spPr>
        <a:xfrm>
          <a:off x="685800" y="12677775"/>
          <a:ext cx="4438650" cy="2324100"/>
        </a:xfrm>
        <a:prstGeom prst="rect">
          <a:avLst/>
        </a:prstGeom>
      </xdr:spPr>
    </xdr:pic>
    <xdr:clientData/>
  </xdr:twoCellAnchor>
  <xdr:twoCellAnchor>
    <xdr:from>
      <xdr:col>1</xdr:col>
      <xdr:colOff>285750</xdr:colOff>
      <xdr:row>153</xdr:row>
      <xdr:rowOff>85725</xdr:rowOff>
    </xdr:from>
    <xdr:to>
      <xdr:col>3</xdr:col>
      <xdr:colOff>180975</xdr:colOff>
      <xdr:row>168</xdr:row>
      <xdr:rowOff>57150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533400" y="30584775"/>
          <a:ext cx="4854575"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5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St. Venant was the was the first to accurately describe the shear stress distribution on the cross section of a non-circular member using the Theory of Elasticity:</a:t>
          </a:r>
        </a:p>
        <a:p>
          <a:r>
            <a:rPr lang="en-US" sz="1200">
              <a:solidFill>
                <a:schemeClr val="dk1"/>
              </a:solidFill>
              <a:latin typeface="Arial" pitchFamily="34" charset="0"/>
              <a:ea typeface="+mn-ea"/>
              <a:cs typeface="Arial" pitchFamily="34" charset="0"/>
            </a:rPr>
            <a:t>                                                                                                                      Applicable statements from the theory of elasticity: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The maximum shear strain and stress occur at the centerline of the long sides of the rectangular cross section the shear strain and stress at the corners and center of the rectangular cross section are zero the strain and stress variations on the cross section are primarily nonlinear</a:t>
          </a:r>
        </a:p>
        <a:p>
          <a:r>
            <a:rPr lang="en-US" sz="1200">
              <a:solidFill>
                <a:schemeClr val="dk1"/>
              </a:solidFill>
              <a:latin typeface="Arial" pitchFamily="34" charset="0"/>
              <a:ea typeface="+mn-ea"/>
              <a:cs typeface="Arial" pitchFamily="34" charset="0"/>
            </a:rPr>
            <a:t>                                                                                                                              The figure</a:t>
          </a:r>
          <a:r>
            <a:rPr lang="en-US" sz="1200" baseline="0">
              <a:solidFill>
                <a:schemeClr val="dk1"/>
              </a:solidFill>
              <a:latin typeface="Arial" pitchFamily="34" charset="0"/>
              <a:ea typeface="+mn-ea"/>
              <a:cs typeface="Arial" pitchFamily="34" charset="0"/>
            </a:rPr>
            <a:t> below </a:t>
          </a:r>
          <a:r>
            <a:rPr lang="en-US" sz="1200">
              <a:solidFill>
                <a:schemeClr val="dk1"/>
              </a:solidFill>
              <a:latin typeface="Arial" pitchFamily="34" charset="0"/>
              <a:ea typeface="+mn-ea"/>
              <a:cs typeface="Arial" pitchFamily="34" charset="0"/>
            </a:rPr>
            <a:t>shows St. Venant’s resulting stress zones from rectangular and square torsion members.</a:t>
          </a:r>
        </a:p>
        <a:p>
          <a:endParaRPr lang="en-US" sz="1100"/>
        </a:p>
      </xdr:txBody>
    </xdr:sp>
    <xdr:clientData/>
  </xdr:twoCellAnchor>
  <xdr:twoCellAnchor editAs="oneCell">
    <xdr:from>
      <xdr:col>1</xdr:col>
      <xdr:colOff>1155699</xdr:colOff>
      <xdr:row>169</xdr:row>
      <xdr:rowOff>123825</xdr:rowOff>
    </xdr:from>
    <xdr:to>
      <xdr:col>2</xdr:col>
      <xdr:colOff>1199492</xdr:colOff>
      <xdr:row>181</xdr:row>
      <xdr:rowOff>3175</xdr:rowOff>
    </xdr:to>
    <xdr:pic>
      <xdr:nvPicPr>
        <xdr:cNvPr id="13" name="Picture 12" descr="TORSION-RECTANGLE-2.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cstate="print"/>
        <a:stretch>
          <a:fillRect/>
        </a:stretch>
      </xdr:blipFill>
      <xdr:spPr>
        <a:xfrm>
          <a:off x="1403349" y="33804225"/>
          <a:ext cx="4139543" cy="2241550"/>
        </a:xfrm>
        <a:prstGeom prst="rect">
          <a:avLst/>
        </a:prstGeom>
      </xdr:spPr>
    </xdr:pic>
    <xdr:clientData/>
  </xdr:twoCellAnchor>
  <xdr:twoCellAnchor editAs="oneCell">
    <xdr:from>
      <xdr:col>6</xdr:col>
      <xdr:colOff>1946275</xdr:colOff>
      <xdr:row>6</xdr:row>
      <xdr:rowOff>127000</xdr:rowOff>
    </xdr:from>
    <xdr:to>
      <xdr:col>9</xdr:col>
      <xdr:colOff>555625</xdr:colOff>
      <xdr:row>17</xdr:row>
      <xdr:rowOff>161925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394825" y="1397000"/>
          <a:ext cx="3549650" cy="2200275"/>
        </a:xfrm>
        <a:prstGeom prst="rect">
          <a:avLst/>
        </a:prstGeom>
      </xdr:spPr>
    </xdr:pic>
    <xdr:clientData/>
  </xdr:twoCellAnchor>
  <xdr:twoCellAnchor editAs="oneCell">
    <xdr:from>
      <xdr:col>5</xdr:col>
      <xdr:colOff>63500</xdr:colOff>
      <xdr:row>5</xdr:row>
      <xdr:rowOff>31750</xdr:rowOff>
    </xdr:from>
    <xdr:to>
      <xdr:col>6</xdr:col>
      <xdr:colOff>1568450</xdr:colOff>
      <xdr:row>17</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162800" y="1104900"/>
          <a:ext cx="1854200" cy="2330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19051</xdr:colOff>
      <xdr:row>10</xdr:row>
      <xdr:rowOff>57150</xdr:rowOff>
    </xdr:from>
    <xdr:to>
      <xdr:col>10</xdr:col>
      <xdr:colOff>1379151</xdr:colOff>
      <xdr:row>25</xdr:row>
      <xdr:rowOff>123825</xdr:rowOff>
    </xdr:to>
    <xdr:pic>
      <xdr:nvPicPr>
        <xdr:cNvPr id="2" name="Picture 1">
          <a:extLst>
            <a:ext uri="{FF2B5EF4-FFF2-40B4-BE49-F238E27FC236}">
              <a16:creationId xmlns:a16="http://schemas.microsoft.com/office/drawing/2014/main" id="{36A1DD6D-3116-4DF0-AD34-25397F23B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79300" cy="2828925"/>
        </a:xfrm>
        <a:prstGeom prst="rect">
          <a:avLst/>
        </a:prstGeom>
      </xdr:spPr>
    </xdr:pic>
    <xdr:clientData/>
  </xdr:twoCellAnchor>
  <xdr:twoCellAnchor editAs="oneCell">
    <xdr:from>
      <xdr:col>1</xdr:col>
      <xdr:colOff>419100</xdr:colOff>
      <xdr:row>23</xdr:row>
      <xdr:rowOff>66675</xdr:rowOff>
    </xdr:from>
    <xdr:to>
      <xdr:col>2</xdr:col>
      <xdr:colOff>581025</xdr:colOff>
      <xdr:row>31</xdr:row>
      <xdr:rowOff>15875</xdr:rowOff>
    </xdr:to>
    <xdr:pic>
      <xdr:nvPicPr>
        <xdr:cNvPr id="3" name="Picture 2">
          <a:extLst>
            <a:ext uri="{FF2B5EF4-FFF2-40B4-BE49-F238E27FC236}">
              <a16:creationId xmlns:a16="http://schemas.microsoft.com/office/drawing/2014/main" id="{82B65683-3E78-48BC-AD58-E03A0EB8E9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200275" cy="1422400"/>
        </a:xfrm>
        <a:prstGeom prst="rect">
          <a:avLst/>
        </a:prstGeom>
      </xdr:spPr>
    </xdr:pic>
    <xdr:clientData/>
  </xdr:twoCellAnchor>
  <xdr:twoCellAnchor editAs="oneCell">
    <xdr:from>
      <xdr:col>4</xdr:col>
      <xdr:colOff>0</xdr:colOff>
      <xdr:row>10</xdr:row>
      <xdr:rowOff>38100</xdr:rowOff>
    </xdr:from>
    <xdr:to>
      <xdr:col>6</xdr:col>
      <xdr:colOff>586963</xdr:colOff>
      <xdr:row>27</xdr:row>
      <xdr:rowOff>165100</xdr:rowOff>
    </xdr:to>
    <xdr:pic>
      <xdr:nvPicPr>
        <xdr:cNvPr id="4" name="Picture 3">
          <a:extLst>
            <a:ext uri="{FF2B5EF4-FFF2-40B4-BE49-F238E27FC236}">
              <a16:creationId xmlns:a16="http://schemas.microsoft.com/office/drawing/2014/main" id="{E932813E-51D9-473D-87C8-7BC8CD66A2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314163" cy="3257550"/>
        </a:xfrm>
        <a:prstGeom prst="rect">
          <a:avLst/>
        </a:prstGeom>
      </xdr:spPr>
    </xdr:pic>
    <xdr:clientData/>
  </xdr:twoCellAnchor>
  <xdr:twoCellAnchor editAs="oneCell">
    <xdr:from>
      <xdr:col>4</xdr:col>
      <xdr:colOff>9525</xdr:colOff>
      <xdr:row>3</xdr:row>
      <xdr:rowOff>95251</xdr:rowOff>
    </xdr:from>
    <xdr:to>
      <xdr:col>5</xdr:col>
      <xdr:colOff>209550</xdr:colOff>
      <xdr:row>8</xdr:row>
      <xdr:rowOff>21147</xdr:rowOff>
    </xdr:to>
    <xdr:pic>
      <xdr:nvPicPr>
        <xdr:cNvPr id="5" name="Picture 4">
          <a:extLst>
            <a:ext uri="{FF2B5EF4-FFF2-40B4-BE49-F238E27FC236}">
              <a16:creationId xmlns:a16="http://schemas.microsoft.com/office/drawing/2014/main" id="{564085F4-E924-4844-8F0E-908051921E1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317625" cy="846646"/>
        </a:xfrm>
        <a:prstGeom prst="rect">
          <a:avLst/>
        </a:prstGeom>
      </xdr:spPr>
    </xdr:pic>
    <xdr:clientData/>
  </xdr:twoCellAnchor>
  <xdr:twoCellAnchor editAs="oneCell">
    <xdr:from>
      <xdr:col>10</xdr:col>
      <xdr:colOff>819150</xdr:colOff>
      <xdr:row>27</xdr:row>
      <xdr:rowOff>123825</xdr:rowOff>
    </xdr:from>
    <xdr:to>
      <xdr:col>16</xdr:col>
      <xdr:colOff>145263</xdr:colOff>
      <xdr:row>49</xdr:row>
      <xdr:rowOff>133350</xdr:rowOff>
    </xdr:to>
    <xdr:pic>
      <xdr:nvPicPr>
        <xdr:cNvPr id="6" name="Picture 5">
          <a:extLst>
            <a:ext uri="{FF2B5EF4-FFF2-40B4-BE49-F238E27FC236}">
              <a16:creationId xmlns:a16="http://schemas.microsoft.com/office/drawing/2014/main" id="{2D724187-2C89-4682-8186-42459F8E67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39150" y="5578475"/>
          <a:ext cx="4609313" cy="4060825"/>
        </a:xfrm>
        <a:prstGeom prst="rect">
          <a:avLst/>
        </a:prstGeom>
      </xdr:spPr>
    </xdr:pic>
    <xdr:clientData/>
  </xdr:twoCellAnchor>
  <xdr:twoCellAnchor editAs="oneCell">
    <xdr:from>
      <xdr:col>1</xdr:col>
      <xdr:colOff>63500</xdr:colOff>
      <xdr:row>46</xdr:row>
      <xdr:rowOff>107950</xdr:rowOff>
    </xdr:from>
    <xdr:to>
      <xdr:col>2</xdr:col>
      <xdr:colOff>111125</xdr:colOff>
      <xdr:row>54</xdr:row>
      <xdr:rowOff>69850</xdr:rowOff>
    </xdr:to>
    <xdr:pic>
      <xdr:nvPicPr>
        <xdr:cNvPr id="7" name="Picture 6">
          <a:extLst>
            <a:ext uri="{FF2B5EF4-FFF2-40B4-BE49-F238E27FC236}">
              <a16:creationId xmlns:a16="http://schemas.microsoft.com/office/drawing/2014/main" id="{83CDF7DA-DC7C-4E9B-A24F-8E9BB474982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27050" y="9264650"/>
          <a:ext cx="2085975" cy="1536700"/>
        </a:xfrm>
        <a:prstGeom prst="rect">
          <a:avLst/>
        </a:prstGeom>
      </xdr:spPr>
    </xdr:pic>
    <xdr:clientData/>
  </xdr:twoCellAnchor>
  <xdr:twoCellAnchor editAs="oneCell">
    <xdr:from>
      <xdr:col>2</xdr:col>
      <xdr:colOff>577850</xdr:colOff>
      <xdr:row>46</xdr:row>
      <xdr:rowOff>114300</xdr:rowOff>
    </xdr:from>
    <xdr:to>
      <xdr:col>4</xdr:col>
      <xdr:colOff>371475</xdr:colOff>
      <xdr:row>54</xdr:row>
      <xdr:rowOff>117475</xdr:rowOff>
    </xdr:to>
    <xdr:pic>
      <xdr:nvPicPr>
        <xdr:cNvPr id="8" name="Picture 7">
          <a:extLst>
            <a:ext uri="{FF2B5EF4-FFF2-40B4-BE49-F238E27FC236}">
              <a16:creationId xmlns:a16="http://schemas.microsoft.com/office/drawing/2014/main" id="{3E4A7215-DF2E-4DBE-8D69-46B34FF439E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079750" y="9271000"/>
          <a:ext cx="2581275" cy="1577975"/>
        </a:xfrm>
        <a:prstGeom prst="rect">
          <a:avLst/>
        </a:prstGeom>
      </xdr:spPr>
    </xdr:pic>
    <xdr:clientData/>
  </xdr:twoCellAnchor>
  <xdr:oneCellAnchor>
    <xdr:from>
      <xdr:col>8</xdr:col>
      <xdr:colOff>19051</xdr:colOff>
      <xdr:row>10</xdr:row>
      <xdr:rowOff>57150</xdr:rowOff>
    </xdr:from>
    <xdr:ext cx="2528500" cy="2800350"/>
    <xdr:pic>
      <xdr:nvPicPr>
        <xdr:cNvPr id="9" name="Picture 8">
          <a:extLst>
            <a:ext uri="{FF2B5EF4-FFF2-40B4-BE49-F238E27FC236}">
              <a16:creationId xmlns:a16="http://schemas.microsoft.com/office/drawing/2014/main" id="{1B97016F-7A64-48E5-B077-54A25F692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28500" cy="2800350"/>
        </a:xfrm>
        <a:prstGeom prst="rect">
          <a:avLst/>
        </a:prstGeom>
      </xdr:spPr>
    </xdr:pic>
    <xdr:clientData/>
  </xdr:oneCellAnchor>
  <xdr:oneCellAnchor>
    <xdr:from>
      <xdr:col>1</xdr:col>
      <xdr:colOff>419100</xdr:colOff>
      <xdr:row>23</xdr:row>
      <xdr:rowOff>66675</xdr:rowOff>
    </xdr:from>
    <xdr:ext cx="2124075" cy="1371600"/>
    <xdr:pic>
      <xdr:nvPicPr>
        <xdr:cNvPr id="10" name="Picture 9">
          <a:extLst>
            <a:ext uri="{FF2B5EF4-FFF2-40B4-BE49-F238E27FC236}">
              <a16:creationId xmlns:a16="http://schemas.microsoft.com/office/drawing/2014/main" id="{17C1D609-B88B-4C86-886B-7AD5E80119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124075" cy="1371600"/>
        </a:xfrm>
        <a:prstGeom prst="rect">
          <a:avLst/>
        </a:prstGeom>
      </xdr:spPr>
    </xdr:pic>
    <xdr:clientData/>
  </xdr:oneCellAnchor>
  <xdr:oneCellAnchor>
    <xdr:from>
      <xdr:col>4</xdr:col>
      <xdr:colOff>0</xdr:colOff>
      <xdr:row>10</xdr:row>
      <xdr:rowOff>38100</xdr:rowOff>
    </xdr:from>
    <xdr:ext cx="2237963" cy="3209925"/>
    <xdr:pic>
      <xdr:nvPicPr>
        <xdr:cNvPr id="11" name="Picture 10">
          <a:extLst>
            <a:ext uri="{FF2B5EF4-FFF2-40B4-BE49-F238E27FC236}">
              <a16:creationId xmlns:a16="http://schemas.microsoft.com/office/drawing/2014/main" id="{84EB15A9-3A4C-4B1E-8334-D0B37127C1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237963" cy="3209925"/>
        </a:xfrm>
        <a:prstGeom prst="rect">
          <a:avLst/>
        </a:prstGeom>
      </xdr:spPr>
    </xdr:pic>
    <xdr:clientData/>
  </xdr:oneCellAnchor>
  <xdr:oneCellAnchor>
    <xdr:from>
      <xdr:col>4</xdr:col>
      <xdr:colOff>9525</xdr:colOff>
      <xdr:row>3</xdr:row>
      <xdr:rowOff>95251</xdr:rowOff>
    </xdr:from>
    <xdr:ext cx="1266825" cy="852996"/>
    <xdr:pic>
      <xdr:nvPicPr>
        <xdr:cNvPr id="12" name="Picture 11">
          <a:extLst>
            <a:ext uri="{FF2B5EF4-FFF2-40B4-BE49-F238E27FC236}">
              <a16:creationId xmlns:a16="http://schemas.microsoft.com/office/drawing/2014/main" id="{5E1472AE-7476-4E67-A074-E500358619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266825" cy="852996"/>
        </a:xfrm>
        <a:prstGeom prst="rect">
          <a:avLst/>
        </a:prstGeom>
      </xdr:spPr>
    </xdr:pic>
    <xdr:clientData/>
  </xdr:oneCellAnchor>
  <xdr:twoCellAnchor>
    <xdr:from>
      <xdr:col>12</xdr:col>
      <xdr:colOff>0</xdr:colOff>
      <xdr:row>4</xdr:row>
      <xdr:rowOff>0</xdr:rowOff>
    </xdr:from>
    <xdr:to>
      <xdr:col>17</xdr:col>
      <xdr:colOff>342900</xdr:colOff>
      <xdr:row>20</xdr:row>
      <xdr:rowOff>114300</xdr:rowOff>
    </xdr:to>
    <xdr:sp macro="" textlink="">
      <xdr:nvSpPr>
        <xdr:cNvPr id="15" name="TextBox 14">
          <a:extLst>
            <a:ext uri="{FF2B5EF4-FFF2-40B4-BE49-F238E27FC236}">
              <a16:creationId xmlns:a16="http://schemas.microsoft.com/office/drawing/2014/main" id="{111C4E0B-9F26-4827-B7EF-E6FDC07ADC17}"/>
            </a:ext>
          </a:extLst>
        </xdr:cNvPr>
        <xdr:cNvSpPr txBox="1"/>
      </xdr:nvSpPr>
      <xdr:spPr>
        <a:xfrm>
          <a:off x="9734550" y="857250"/>
          <a:ext cx="3390900" cy="331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endParaRPr lang="en-US" sz="1200" b="1" i="0">
            <a:solidFill>
              <a:schemeClr val="dk1"/>
            </a:solidFill>
            <a:latin typeface="Arial" pitchFamily="34" charset="0"/>
            <a:ea typeface="+mn-ea"/>
            <a:cs typeface="Arial" pitchFamily="34" charset="0"/>
          </a:endParaRPr>
        </a:p>
        <a:p>
          <a:pPr rtl="0"/>
          <a:r>
            <a:rPr lang="en-US" sz="1200" b="1" i="0">
              <a:solidFill>
                <a:schemeClr val="dk1"/>
              </a:solidFill>
              <a:latin typeface="Arial" pitchFamily="34" charset="0"/>
              <a:ea typeface="+mn-ea"/>
              <a:cs typeface="Arial" pitchFamily="34" charset="0"/>
            </a:rPr>
            <a:t>Spread Sheet Method: new Excel version</a:t>
          </a:r>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1. Type in values for the </a:t>
          </a:r>
          <a:r>
            <a:rPr lang="en-US" sz="1200" b="1" i="0">
              <a:solidFill>
                <a:srgbClr val="FF0000"/>
              </a:solidFill>
              <a:latin typeface="Arial" pitchFamily="34" charset="0"/>
              <a:ea typeface="+mn-ea"/>
              <a:cs typeface="Arial" pitchFamily="34" charset="0"/>
            </a:rPr>
            <a:t>Input Data</a:t>
          </a:r>
          <a:r>
            <a:rPr lang="en-US" sz="1200" b="0" i="0">
              <a:solidFill>
                <a:schemeClr val="dk1"/>
              </a:solidFill>
              <a:latin typeface="Arial" pitchFamily="34" charset="0"/>
              <a:ea typeface="+mn-ea"/>
              <a:cs typeface="Arial" pitchFamily="34" charset="0"/>
            </a:rPr>
            <a:t>.</a:t>
          </a:r>
          <a:endParaRPr lang="en-US" sz="1200">
            <a:latin typeface="Arial" pitchFamily="34" charset="0"/>
            <a:cs typeface="Arial" pitchFamily="34" charset="0"/>
          </a:endParaRPr>
        </a:p>
        <a:p>
          <a:pPr rtl="0"/>
          <a:r>
            <a:rPr lang="en-US" sz="1200" b="0" i="0">
              <a:solidFill>
                <a:schemeClr val="dk1"/>
              </a:solidFill>
              <a:latin typeface="Arial" pitchFamily="34" charset="0"/>
              <a:ea typeface="+mn-ea"/>
              <a:cs typeface="Arial" pitchFamily="34" charset="0"/>
            </a:rPr>
            <a:t>2. Excel will make the </a:t>
          </a:r>
          <a:r>
            <a:rPr lang="en-US" sz="1200" b="1" i="0">
              <a:solidFill>
                <a:srgbClr val="FF0000"/>
              </a:solidFill>
              <a:latin typeface="Arial" pitchFamily="34" charset="0"/>
              <a:ea typeface="+mn-ea"/>
              <a:cs typeface="Arial" pitchFamily="34" charset="0"/>
            </a:rPr>
            <a:t>Calculations</a:t>
          </a:r>
          <a:r>
            <a:rPr lang="en-US" sz="1200" b="0" i="0">
              <a:solidFill>
                <a:schemeClr val="dk1"/>
              </a:solidFill>
              <a:latin typeface="Arial" pitchFamily="34" charset="0"/>
              <a:ea typeface="+mn-ea"/>
              <a:cs typeface="Arial" pitchFamily="34" charset="0"/>
            </a:rPr>
            <a:t>.</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1" i="0">
              <a:solidFill>
                <a:schemeClr val="dk1"/>
              </a:solidFill>
              <a:latin typeface="Arial" pitchFamily="34" charset="0"/>
              <a:ea typeface="+mn-ea"/>
              <a:cs typeface="Arial" pitchFamily="34" charset="0"/>
            </a:rPr>
            <a:t>Excel's GOAL SEEK </a:t>
          </a:r>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Excel's, "Goal Seek" adjusts one Input value to cause a Calculated formula cell to equal a given value.</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When using Excel's Goal Seek, unprotect the spread sheet by selecting: Drop down menu:  Home &gt; Format &gt; Unprotect Sheet &gt; OK </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When Excel's Goal Seek is not needed, restore protection with:</a:t>
          </a:r>
          <a:endParaRPr lang="en-US" sz="1200">
            <a:latin typeface="Arial" pitchFamily="34" charset="0"/>
            <a:cs typeface="Arial" pitchFamily="34" charset="0"/>
          </a:endParaRPr>
        </a:p>
        <a:p>
          <a:pPr rtl="0"/>
          <a:r>
            <a:rPr lang="en-US" sz="1200" b="0" i="0">
              <a:solidFill>
                <a:schemeClr val="dk1"/>
              </a:solidFill>
              <a:latin typeface="Arial" pitchFamily="34" charset="0"/>
              <a:ea typeface="+mn-ea"/>
              <a:cs typeface="Arial" pitchFamily="34" charset="0"/>
            </a:rPr>
            <a:t>Drop down menu:  Home &gt; Format &gt; Protect Sheet &gt; OK </a:t>
          </a:r>
          <a:endParaRPr lang="en-US" sz="1200">
            <a:latin typeface="Arial" pitchFamily="34" charset="0"/>
            <a:cs typeface="Arial"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cmaster.com/springs/" TargetMode="External"/><Relationship Id="rId2" Type="http://schemas.openxmlformats.org/officeDocument/2006/relationships/hyperlink" Target="http://www.acewirespring.com/spring-guide.html" TargetMode="External"/><Relationship Id="rId1" Type="http://schemas.openxmlformats.org/officeDocument/2006/relationships/hyperlink" Target="http://www.acewirespring.com/configuration-chart.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leespring.com/engguide4.asp?mypdfstr=C11" TargetMode="External"/><Relationship Id="rId1" Type="http://schemas.openxmlformats.org/officeDocument/2006/relationships/hyperlink" Target="http://www.leespring.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4x4abc.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cewirespring.com/" TargetMode="External"/><Relationship Id="rId1" Type="http://schemas.openxmlformats.org/officeDocument/2006/relationships/hyperlink" Target="http://www.tribology-abc.com/calculators/properties_of_common_spring_materials.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2"/>
  <sheetViews>
    <sheetView tabSelected="1" zoomScaleNormal="100" workbookViewId="0">
      <selection activeCell="M1" sqref="M1"/>
    </sheetView>
  </sheetViews>
  <sheetFormatPr defaultRowHeight="15.5" x14ac:dyDescent="0.35"/>
  <cols>
    <col min="1" max="1" width="8.26953125" style="5" customWidth="1"/>
    <col min="2" max="9" width="8.7265625" style="5"/>
    <col min="10" max="10" width="9.1796875" style="5" customWidth="1"/>
    <col min="11" max="16384" width="8.7265625" style="5"/>
  </cols>
  <sheetData>
    <row r="1" spans="2:35" ht="23" x14ac:dyDescent="0.5">
      <c r="B1" s="16" t="s">
        <v>220</v>
      </c>
      <c r="K1" s="13"/>
      <c r="L1" s="13"/>
      <c r="M1" s="13"/>
      <c r="N1" s="13"/>
      <c r="O1" s="13"/>
      <c r="P1" s="13"/>
      <c r="Q1" s="13"/>
      <c r="R1" s="13"/>
      <c r="S1" s="13"/>
      <c r="T1" s="13"/>
      <c r="U1" s="13"/>
      <c r="V1" s="13"/>
      <c r="W1" s="13"/>
      <c r="X1" s="13"/>
      <c r="Y1" s="13"/>
      <c r="Z1" s="13"/>
      <c r="AA1" s="13"/>
      <c r="AB1" s="13"/>
      <c r="AC1" s="13"/>
    </row>
    <row r="2" spans="2:35" x14ac:dyDescent="0.35">
      <c r="B2" s="10"/>
      <c r="G2" s="1"/>
      <c r="J2" s="1"/>
      <c r="K2" s="13"/>
      <c r="L2" s="13"/>
      <c r="M2" s="13"/>
      <c r="N2" s="13"/>
      <c r="O2" s="13"/>
      <c r="P2" s="13"/>
      <c r="Q2" s="13"/>
      <c r="R2" s="13"/>
      <c r="S2" s="13"/>
      <c r="T2" s="13"/>
      <c r="U2" s="13"/>
      <c r="V2" s="13"/>
      <c r="W2" s="13"/>
      <c r="X2" s="13"/>
      <c r="Y2" s="13"/>
      <c r="Z2" s="13"/>
      <c r="AA2" s="13"/>
      <c r="AB2" s="13"/>
      <c r="AC2" s="13"/>
    </row>
    <row r="3" spans="2:35" ht="20" x14ac:dyDescent="0.4">
      <c r="B3" s="18" t="s">
        <v>117</v>
      </c>
      <c r="G3" s="1"/>
      <c r="K3" s="13"/>
      <c r="L3" s="13"/>
      <c r="M3" s="13"/>
      <c r="N3" s="13"/>
      <c r="O3" s="13"/>
      <c r="P3" s="13"/>
      <c r="Q3" s="13"/>
      <c r="R3" s="13"/>
      <c r="S3" s="13"/>
      <c r="T3" s="13"/>
      <c r="U3" s="13"/>
      <c r="V3" s="13"/>
      <c r="W3" s="13"/>
      <c r="X3" s="13"/>
      <c r="Y3" s="13"/>
      <c r="Z3" s="13"/>
      <c r="AA3" s="13"/>
      <c r="AB3" s="13"/>
      <c r="AC3" s="13"/>
    </row>
    <row r="4" spans="2:35" x14ac:dyDescent="0.35">
      <c r="K4" s="13"/>
      <c r="L4" s="13"/>
      <c r="M4" s="13"/>
      <c r="N4" s="13"/>
      <c r="O4" s="13"/>
      <c r="P4" s="13"/>
      <c r="Q4" s="13"/>
      <c r="R4" s="13"/>
      <c r="S4" s="13"/>
      <c r="T4" s="13"/>
      <c r="U4" s="13"/>
      <c r="V4" s="13"/>
      <c r="W4" s="13"/>
      <c r="X4" s="13"/>
      <c r="Y4" s="13"/>
      <c r="Z4" s="13"/>
      <c r="AA4" s="13"/>
      <c r="AB4" s="13"/>
      <c r="AC4" s="13"/>
    </row>
    <row r="5" spans="2:35" x14ac:dyDescent="0.35">
      <c r="J5" s="1" t="s">
        <v>215</v>
      </c>
      <c r="K5" s="1"/>
      <c r="L5" s="1"/>
      <c r="N5" s="6"/>
      <c r="O5" s="6"/>
      <c r="P5" s="13"/>
      <c r="Q5" s="13"/>
      <c r="R5" s="13"/>
      <c r="S5" s="13"/>
      <c r="T5" s="13"/>
      <c r="U5" s="13"/>
      <c r="V5" s="13"/>
      <c r="W5" s="13"/>
      <c r="X5" s="13"/>
      <c r="Y5" s="13"/>
      <c r="Z5" s="13"/>
      <c r="AA5" s="13"/>
      <c r="AB5" s="13"/>
      <c r="AC5" s="13"/>
    </row>
    <row r="6" spans="2:35" x14ac:dyDescent="0.35">
      <c r="J6" s="5" t="s">
        <v>216</v>
      </c>
      <c r="N6" s="6"/>
      <c r="O6" s="6"/>
      <c r="P6" s="13"/>
      <c r="Q6" s="13"/>
      <c r="R6" s="13"/>
      <c r="S6" s="13"/>
      <c r="T6" s="13"/>
      <c r="U6" s="13"/>
      <c r="V6" s="13"/>
      <c r="W6" s="13"/>
      <c r="X6" s="13"/>
      <c r="Y6" s="13"/>
      <c r="Z6" s="13"/>
      <c r="AA6" s="13"/>
      <c r="AB6" s="13"/>
      <c r="AC6" s="13"/>
      <c r="AD6" s="13"/>
      <c r="AE6" s="13"/>
      <c r="AF6" s="13"/>
      <c r="AG6" s="13"/>
      <c r="AH6" s="13"/>
      <c r="AI6" s="13"/>
    </row>
    <row r="7" spans="2:35" x14ac:dyDescent="0.35">
      <c r="N7" s="6"/>
      <c r="O7" s="6"/>
      <c r="P7" s="13"/>
      <c r="Q7" s="13"/>
      <c r="R7" s="13"/>
      <c r="S7" s="13"/>
      <c r="T7" s="13"/>
      <c r="U7" s="13"/>
      <c r="V7" s="13"/>
      <c r="W7" s="13"/>
      <c r="X7" s="13"/>
      <c r="Y7" s="13"/>
      <c r="Z7" s="13"/>
      <c r="AA7" s="13"/>
      <c r="AB7" s="13"/>
      <c r="AC7" s="13"/>
      <c r="AD7" s="13"/>
      <c r="AE7" s="13"/>
      <c r="AF7" s="13"/>
      <c r="AG7" s="13"/>
      <c r="AH7" s="13"/>
      <c r="AI7" s="13"/>
    </row>
    <row r="8" spans="2:35" x14ac:dyDescent="0.35">
      <c r="N8" s="6"/>
      <c r="O8" s="6"/>
      <c r="P8" s="13"/>
      <c r="Q8" s="13"/>
      <c r="R8" s="13"/>
      <c r="S8" s="13"/>
      <c r="T8" s="13"/>
      <c r="U8" s="13"/>
      <c r="V8" s="13"/>
      <c r="W8" s="13"/>
      <c r="X8" s="13"/>
      <c r="Y8" s="13"/>
      <c r="Z8" s="13"/>
      <c r="AA8" s="13"/>
      <c r="AB8" s="13"/>
      <c r="AC8" s="13"/>
      <c r="AD8" s="13"/>
      <c r="AE8" s="13"/>
      <c r="AF8" s="13"/>
      <c r="AG8" s="13"/>
      <c r="AH8" s="13"/>
      <c r="AI8" s="13"/>
    </row>
    <row r="9" spans="2:35" x14ac:dyDescent="0.35">
      <c r="N9" s="6"/>
      <c r="O9" s="6"/>
      <c r="P9" s="13"/>
      <c r="Q9" s="13"/>
      <c r="R9" s="13"/>
      <c r="S9" s="13"/>
      <c r="T9" s="13"/>
      <c r="U9" s="13"/>
      <c r="V9" s="13"/>
      <c r="W9" s="13"/>
      <c r="X9" s="13"/>
      <c r="Y9" s="13"/>
      <c r="Z9" s="13"/>
      <c r="AA9" s="13"/>
      <c r="AB9" s="13"/>
      <c r="AC9" s="13"/>
      <c r="AD9" s="13"/>
      <c r="AE9" s="13"/>
      <c r="AF9" s="13"/>
      <c r="AG9" s="13"/>
      <c r="AH9" s="13"/>
      <c r="AI9" s="13"/>
    </row>
    <row r="10" spans="2:35" x14ac:dyDescent="0.35">
      <c r="N10" s="6"/>
      <c r="O10" s="6"/>
      <c r="P10" s="13"/>
      <c r="Q10" s="13"/>
      <c r="R10" s="13"/>
      <c r="S10" s="13"/>
      <c r="T10" s="13"/>
      <c r="U10" s="13"/>
      <c r="V10" s="13"/>
      <c r="W10" s="13"/>
      <c r="X10" s="13"/>
      <c r="Y10" s="13"/>
      <c r="Z10" s="13"/>
      <c r="AA10" s="13"/>
      <c r="AB10" s="13"/>
      <c r="AC10" s="13"/>
      <c r="AD10" s="13"/>
      <c r="AE10" s="13"/>
      <c r="AF10" s="13"/>
      <c r="AG10" s="13"/>
      <c r="AH10" s="13"/>
      <c r="AI10" s="13"/>
    </row>
    <row r="11" spans="2:35" x14ac:dyDescent="0.35">
      <c r="N11" s="6"/>
      <c r="O11" s="6"/>
      <c r="P11" s="13"/>
      <c r="Q11" s="13"/>
      <c r="R11" s="13"/>
      <c r="S11" s="13"/>
      <c r="T11" s="13"/>
      <c r="U11" s="13"/>
      <c r="V11" s="13"/>
      <c r="W11" s="13"/>
      <c r="X11" s="13"/>
      <c r="Y11" s="13"/>
      <c r="Z11" s="13"/>
      <c r="AA11" s="13"/>
      <c r="AB11" s="13"/>
      <c r="AC11" s="13"/>
      <c r="AD11" s="13"/>
      <c r="AE11" s="13"/>
      <c r="AF11" s="13"/>
      <c r="AG11" s="13"/>
      <c r="AH11" s="13"/>
      <c r="AI11" s="13"/>
    </row>
    <row r="12" spans="2:35" x14ac:dyDescent="0.35">
      <c r="N12" s="6"/>
      <c r="O12" s="6"/>
      <c r="P12" s="13"/>
      <c r="Q12" s="13"/>
      <c r="R12" s="13"/>
      <c r="S12" s="13"/>
      <c r="T12" s="13"/>
      <c r="U12" s="13"/>
      <c r="V12" s="13"/>
      <c r="W12" s="13"/>
      <c r="X12" s="13"/>
      <c r="Y12" s="13"/>
      <c r="Z12" s="13"/>
      <c r="AA12" s="13"/>
      <c r="AB12" s="13"/>
      <c r="AC12" s="13"/>
      <c r="AD12" s="13"/>
      <c r="AE12" s="13"/>
      <c r="AF12" s="13"/>
      <c r="AG12" s="13"/>
      <c r="AH12" s="13"/>
      <c r="AI12" s="13"/>
    </row>
    <row r="13" spans="2:35" x14ac:dyDescent="0.35">
      <c r="J13" s="7"/>
      <c r="K13" s="7"/>
      <c r="L13" s="7"/>
      <c r="M13" s="7"/>
      <c r="N13" s="7"/>
      <c r="O13" s="7"/>
      <c r="P13" s="13"/>
      <c r="Q13" s="13"/>
      <c r="R13" s="13"/>
      <c r="S13" s="13"/>
      <c r="T13" s="13"/>
      <c r="U13" s="13"/>
      <c r="V13" s="13"/>
      <c r="W13" s="13"/>
      <c r="X13" s="13"/>
      <c r="Y13" s="13"/>
      <c r="Z13" s="13"/>
      <c r="AA13" s="13"/>
      <c r="AB13" s="13"/>
      <c r="AC13" s="13"/>
      <c r="AD13" s="13"/>
      <c r="AE13" s="13"/>
      <c r="AF13" s="13"/>
      <c r="AG13" s="13"/>
      <c r="AH13" s="13"/>
      <c r="AI13" s="13"/>
    </row>
    <row r="14" spans="2:35" x14ac:dyDescent="0.35">
      <c r="J14" s="7"/>
      <c r="K14" s="7"/>
      <c r="L14" s="7"/>
      <c r="M14" s="7"/>
      <c r="N14" s="7"/>
      <c r="O14" s="7"/>
      <c r="P14" s="13"/>
      <c r="Q14" s="13"/>
      <c r="R14" s="13"/>
      <c r="S14" s="13"/>
      <c r="T14" s="13"/>
      <c r="U14" s="13"/>
      <c r="V14" s="13"/>
      <c r="W14" s="13"/>
      <c r="X14" s="13"/>
      <c r="Y14" s="13"/>
      <c r="Z14" s="13"/>
      <c r="AA14" s="13"/>
      <c r="AB14" s="13"/>
      <c r="AC14" s="13"/>
      <c r="AD14" s="13"/>
      <c r="AE14" s="13"/>
      <c r="AF14" s="13"/>
      <c r="AG14" s="13"/>
      <c r="AH14" s="13"/>
      <c r="AI14" s="13"/>
    </row>
    <row r="15" spans="2:35" x14ac:dyDescent="0.35">
      <c r="J15" s="7"/>
      <c r="K15" s="7"/>
      <c r="L15" s="7"/>
      <c r="M15" s="7"/>
      <c r="N15" s="7"/>
      <c r="O15" s="7"/>
      <c r="P15" s="13"/>
      <c r="Q15" s="13"/>
      <c r="R15" s="13"/>
      <c r="S15" s="13"/>
      <c r="T15" s="13"/>
      <c r="U15" s="13"/>
      <c r="V15" s="13"/>
      <c r="W15" s="13"/>
      <c r="X15" s="13"/>
      <c r="Y15" s="13"/>
      <c r="Z15" s="13"/>
      <c r="AA15" s="13"/>
      <c r="AB15" s="13"/>
      <c r="AC15" s="13"/>
      <c r="AD15" s="13"/>
      <c r="AE15" s="13"/>
      <c r="AF15" s="13"/>
      <c r="AG15" s="13"/>
      <c r="AH15" s="13"/>
      <c r="AI15" s="13"/>
    </row>
    <row r="16" spans="2:35" x14ac:dyDescent="0.35">
      <c r="J16" s="7"/>
      <c r="K16" s="7"/>
      <c r="L16" s="7"/>
      <c r="M16" s="7"/>
      <c r="N16" s="7"/>
      <c r="O16" s="7"/>
      <c r="P16" s="13"/>
      <c r="Q16" s="13"/>
      <c r="R16" s="13"/>
      <c r="S16" s="13"/>
      <c r="T16" s="13"/>
      <c r="U16" s="13"/>
      <c r="V16" s="13"/>
      <c r="W16" s="13"/>
      <c r="X16" s="13"/>
      <c r="Y16" s="13"/>
      <c r="Z16" s="13"/>
      <c r="AA16" s="13"/>
      <c r="AB16" s="13"/>
      <c r="AC16" s="13"/>
      <c r="AD16" s="13"/>
      <c r="AE16" s="13"/>
      <c r="AF16" s="13"/>
      <c r="AG16" s="13"/>
      <c r="AH16" s="13"/>
      <c r="AI16" s="13"/>
    </row>
    <row r="17" spans="10:35" x14ac:dyDescent="0.35">
      <c r="J17" s="6"/>
      <c r="K17" s="6"/>
      <c r="L17" s="6"/>
      <c r="M17" s="6"/>
      <c r="N17" s="6"/>
      <c r="O17" s="6"/>
      <c r="P17" s="13"/>
      <c r="Q17" s="13"/>
      <c r="R17" s="13"/>
      <c r="S17" s="13"/>
      <c r="T17" s="13"/>
      <c r="U17" s="13"/>
      <c r="V17" s="13"/>
      <c r="W17" s="13"/>
      <c r="X17" s="13"/>
      <c r="Y17" s="13"/>
      <c r="Z17" s="13"/>
      <c r="AA17" s="13"/>
      <c r="AB17" s="13"/>
      <c r="AC17" s="13"/>
      <c r="AD17" s="13"/>
      <c r="AE17" s="13"/>
      <c r="AF17" s="13"/>
      <c r="AG17" s="13"/>
      <c r="AH17" s="13"/>
      <c r="AI17" s="13"/>
    </row>
    <row r="18" spans="10:35" x14ac:dyDescent="0.35">
      <c r="Q18" s="13"/>
      <c r="R18" s="13"/>
      <c r="S18" s="13"/>
      <c r="T18" s="13"/>
      <c r="U18" s="13"/>
      <c r="V18" s="13"/>
      <c r="W18" s="13"/>
      <c r="X18" s="13"/>
      <c r="Y18" s="13"/>
      <c r="Z18" s="13"/>
      <c r="AA18" s="13"/>
      <c r="AB18" s="13"/>
      <c r="AC18" s="13"/>
      <c r="AD18" s="13"/>
      <c r="AE18" s="13"/>
      <c r="AF18" s="13"/>
      <c r="AG18" s="13"/>
      <c r="AH18" s="13"/>
      <c r="AI18" s="13"/>
    </row>
    <row r="19" spans="10:35" x14ac:dyDescent="0.35">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0:35" x14ac:dyDescent="0.35">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10:35" x14ac:dyDescent="0.35">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10:35" ht="18" x14ac:dyDescent="0.4">
      <c r="J22" s="13"/>
      <c r="K22" s="13"/>
      <c r="L22" s="27" t="s">
        <v>219</v>
      </c>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0:35" x14ac:dyDescent="0.35">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0:35" x14ac:dyDescent="0.35">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0:35" x14ac:dyDescent="0.35">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10:35" x14ac:dyDescent="0.35">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row>
    <row r="27" spans="10:35" x14ac:dyDescent="0.35">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0:35" x14ac:dyDescent="0.35">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0:35" x14ac:dyDescent="0.35">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0:35" x14ac:dyDescent="0.35">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0:35" x14ac:dyDescent="0.35">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10:35" x14ac:dyDescent="0.35">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x14ac:dyDescent="0.35">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x14ac:dyDescent="0.35">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x14ac:dyDescent="0.35">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x14ac:dyDescent="0.35">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ht="18" x14ac:dyDescent="0.4">
      <c r="J37" s="13"/>
      <c r="K37" s="13"/>
      <c r="L37" s="27" t="s">
        <v>217</v>
      </c>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x14ac:dyDescent="0.35">
      <c r="J38" s="13"/>
      <c r="K38" s="13"/>
      <c r="N38" s="13"/>
      <c r="O38" s="13"/>
      <c r="P38" s="13"/>
      <c r="Q38" s="13"/>
      <c r="R38" s="13"/>
      <c r="S38" s="13"/>
      <c r="T38" s="13"/>
      <c r="U38" s="13"/>
      <c r="V38" s="13"/>
      <c r="W38" s="13"/>
      <c r="X38" s="13"/>
      <c r="Y38" s="13"/>
      <c r="Z38" s="13"/>
      <c r="AA38" s="13"/>
      <c r="AB38" s="13"/>
      <c r="AC38" s="13"/>
      <c r="AD38" s="13"/>
      <c r="AE38" s="13"/>
      <c r="AF38" s="13"/>
      <c r="AG38" s="13"/>
      <c r="AH38" s="13"/>
      <c r="AI38" s="13"/>
    </row>
    <row r="39" spans="1:35" ht="18" x14ac:dyDescent="0.4">
      <c r="D39" s="17" t="s">
        <v>116</v>
      </c>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5" ht="16" thickBot="1" x14ac:dyDescent="0.4">
      <c r="B40" s="1" t="s">
        <v>222</v>
      </c>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5" ht="19" thickBot="1" x14ac:dyDescent="0.5">
      <c r="A41" s="19"/>
      <c r="B41" s="20" t="s">
        <v>221</v>
      </c>
      <c r="C41" s="21"/>
      <c r="D41" s="21"/>
      <c r="E41" s="21"/>
      <c r="F41" s="2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x14ac:dyDescent="0.35">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1:35" x14ac:dyDescent="0.35">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1:35" ht="16" thickBot="1" x14ac:dyDescent="0.4">
      <c r="B44" s="11" t="s">
        <v>98</v>
      </c>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ht="16" thickBot="1" x14ac:dyDescent="0.4">
      <c r="B45" s="23" t="s">
        <v>99</v>
      </c>
      <c r="C45" s="24"/>
      <c r="D45" s="24"/>
      <c r="E45" s="24"/>
      <c r="F45" s="24"/>
      <c r="G45" s="25"/>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row>
    <row r="46" spans="1:35" x14ac:dyDescent="0.35">
      <c r="B46" s="5" t="s">
        <v>100</v>
      </c>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row>
    <row r="47" spans="1:35" x14ac:dyDescent="0.35">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ht="16" thickBot="1" x14ac:dyDescent="0.4">
      <c r="B48" s="14" t="s">
        <v>97</v>
      </c>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row>
    <row r="49" spans="2:35" ht="16" thickBot="1" x14ac:dyDescent="0.4">
      <c r="B49" s="23" t="s">
        <v>96</v>
      </c>
      <c r="C49" s="24"/>
      <c r="D49" s="24"/>
      <c r="E49" s="24"/>
      <c r="F49" s="24"/>
      <c r="G49" s="24"/>
      <c r="H49" s="25"/>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row>
    <row r="50" spans="2:35" x14ac:dyDescent="0.35">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row>
    <row r="51" spans="2:35" x14ac:dyDescent="0.35">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row>
    <row r="52" spans="2:35" x14ac:dyDescent="0.35">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53" spans="2:35" ht="18" x14ac:dyDescent="0.4">
      <c r="J53" s="13"/>
      <c r="K53" s="13"/>
      <c r="L53" s="13"/>
      <c r="M53" s="27" t="s">
        <v>218</v>
      </c>
      <c r="N53" s="27"/>
      <c r="O53" s="13"/>
      <c r="P53" s="13"/>
      <c r="Q53" s="13"/>
      <c r="R53" s="13"/>
      <c r="S53" s="13"/>
      <c r="T53" s="13"/>
      <c r="U53" s="13"/>
      <c r="V53" s="13"/>
      <c r="W53" s="13"/>
      <c r="X53" s="13"/>
      <c r="Y53" s="13"/>
      <c r="Z53" s="13"/>
      <c r="AA53" s="13"/>
      <c r="AB53" s="13"/>
      <c r="AC53" s="13"/>
      <c r="AD53" s="13"/>
      <c r="AE53" s="13"/>
      <c r="AF53" s="13"/>
      <c r="AG53" s="13"/>
      <c r="AH53" s="13"/>
      <c r="AI53" s="13"/>
    </row>
    <row r="54" spans="2:35" x14ac:dyDescent="0.35">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2:35" x14ac:dyDescent="0.35">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2:35" x14ac:dyDescent="0.35">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2:35" x14ac:dyDescent="0.35">
      <c r="J57" s="13"/>
      <c r="K57" s="13"/>
      <c r="N57" s="13"/>
      <c r="O57" s="13"/>
      <c r="P57" s="13"/>
      <c r="Q57" s="13"/>
      <c r="R57" s="13"/>
      <c r="S57" s="13"/>
      <c r="T57" s="13"/>
      <c r="U57" s="13"/>
      <c r="V57" s="13"/>
      <c r="W57" s="13"/>
      <c r="X57" s="13"/>
      <c r="Y57" s="13"/>
      <c r="Z57" s="13"/>
      <c r="AA57" s="13"/>
      <c r="AB57" s="13"/>
      <c r="AC57" s="13"/>
      <c r="AD57" s="13"/>
      <c r="AE57" s="13"/>
      <c r="AF57" s="13"/>
      <c r="AG57" s="13"/>
      <c r="AH57" s="13"/>
      <c r="AI57" s="13"/>
    </row>
    <row r="58" spans="2:35" x14ac:dyDescent="0.35">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2:35" x14ac:dyDescent="0.35">
      <c r="K59" s="13"/>
      <c r="P59" s="13"/>
      <c r="Q59" s="13"/>
      <c r="R59" s="13"/>
      <c r="S59" s="13"/>
      <c r="T59" s="13"/>
      <c r="U59" s="13"/>
      <c r="V59" s="13"/>
      <c r="W59" s="13"/>
      <c r="X59" s="13"/>
      <c r="Y59" s="13"/>
      <c r="Z59" s="13"/>
      <c r="AA59" s="13"/>
      <c r="AB59" s="13"/>
      <c r="AC59" s="13"/>
      <c r="AD59" s="13"/>
      <c r="AE59" s="13"/>
      <c r="AF59" s="13"/>
      <c r="AG59" s="13"/>
      <c r="AH59" s="13"/>
      <c r="AI59" s="13"/>
    </row>
    <row r="60" spans="2:35" x14ac:dyDescent="0.35">
      <c r="K60" s="13"/>
      <c r="P60" s="13"/>
      <c r="Q60" s="13"/>
      <c r="R60" s="13"/>
      <c r="S60" s="13"/>
      <c r="T60" s="13"/>
      <c r="U60" s="13"/>
      <c r="V60" s="13"/>
      <c r="W60" s="13"/>
      <c r="X60" s="13"/>
      <c r="Y60" s="13"/>
      <c r="Z60" s="13"/>
      <c r="AA60" s="13"/>
      <c r="AB60" s="13"/>
      <c r="AC60" s="13"/>
      <c r="AD60" s="13"/>
      <c r="AE60" s="13"/>
      <c r="AF60" s="13"/>
      <c r="AG60" s="13"/>
      <c r="AH60" s="13"/>
      <c r="AI60" s="13"/>
    </row>
    <row r="61" spans="2:35" x14ac:dyDescent="0.35">
      <c r="K61" s="13"/>
      <c r="P61" s="13"/>
      <c r="Q61" s="13"/>
      <c r="R61" s="13"/>
      <c r="S61" s="13"/>
      <c r="T61" s="13"/>
      <c r="U61" s="13"/>
      <c r="V61" s="13"/>
      <c r="W61" s="13"/>
      <c r="X61" s="13"/>
      <c r="Y61" s="13"/>
      <c r="Z61" s="13"/>
      <c r="AA61" s="13"/>
      <c r="AB61" s="13"/>
      <c r="AC61" s="13"/>
      <c r="AD61" s="13"/>
      <c r="AE61" s="13"/>
      <c r="AF61" s="13"/>
      <c r="AG61" s="13"/>
      <c r="AH61" s="13"/>
      <c r="AI61" s="13"/>
    </row>
    <row r="62" spans="2:35" x14ac:dyDescent="0.35">
      <c r="K62" s="13"/>
      <c r="P62" s="13"/>
      <c r="Q62" s="13"/>
      <c r="R62" s="13"/>
      <c r="S62" s="13"/>
      <c r="T62" s="13"/>
      <c r="U62" s="13"/>
      <c r="V62" s="13"/>
      <c r="W62" s="13"/>
      <c r="X62" s="13"/>
      <c r="Y62" s="13"/>
      <c r="Z62" s="13"/>
      <c r="AA62" s="13"/>
      <c r="AB62" s="13"/>
      <c r="AC62" s="13"/>
      <c r="AD62" s="13"/>
      <c r="AE62" s="13"/>
      <c r="AF62" s="13"/>
      <c r="AG62" s="13"/>
      <c r="AH62" s="13"/>
      <c r="AI62" s="13"/>
    </row>
    <row r="63" spans="2:35" x14ac:dyDescent="0.35">
      <c r="K63" s="13"/>
      <c r="P63" s="13"/>
      <c r="Q63" s="13"/>
      <c r="R63" s="13"/>
      <c r="S63" s="13"/>
      <c r="T63" s="13"/>
      <c r="U63" s="13"/>
      <c r="V63" s="13"/>
      <c r="W63" s="13"/>
      <c r="X63" s="13"/>
      <c r="Y63" s="13"/>
      <c r="Z63" s="13"/>
      <c r="AA63" s="13"/>
      <c r="AB63" s="13"/>
      <c r="AC63" s="13"/>
      <c r="AD63" s="13"/>
      <c r="AE63" s="13"/>
      <c r="AF63" s="13"/>
      <c r="AG63" s="13"/>
      <c r="AH63" s="13"/>
      <c r="AI63" s="13"/>
    </row>
    <row r="64" spans="2:35" x14ac:dyDescent="0.35">
      <c r="K64" s="13"/>
      <c r="P64" s="13"/>
      <c r="Q64" s="13"/>
      <c r="R64" s="13"/>
      <c r="S64" s="13"/>
      <c r="T64" s="13"/>
      <c r="U64" s="13"/>
      <c r="V64" s="13"/>
      <c r="W64" s="13"/>
      <c r="X64" s="13"/>
      <c r="Y64" s="13"/>
      <c r="Z64" s="13"/>
      <c r="AA64" s="13"/>
      <c r="AB64" s="13"/>
      <c r="AC64" s="13"/>
      <c r="AD64" s="13"/>
      <c r="AE64" s="13"/>
      <c r="AF64" s="13"/>
      <c r="AG64" s="13"/>
      <c r="AH64" s="13"/>
      <c r="AI64" s="13"/>
    </row>
    <row r="65" spans="11:35" x14ac:dyDescent="0.35">
      <c r="K65" s="13"/>
      <c r="P65" s="13"/>
      <c r="Q65" s="13"/>
      <c r="R65" s="13"/>
      <c r="S65" s="13"/>
      <c r="T65" s="13"/>
      <c r="U65" s="13"/>
      <c r="V65" s="13"/>
      <c r="W65" s="13"/>
      <c r="X65" s="13"/>
      <c r="Y65" s="13"/>
      <c r="Z65" s="13"/>
      <c r="AA65" s="13"/>
      <c r="AB65" s="13"/>
      <c r="AC65" s="13"/>
      <c r="AD65" s="13"/>
      <c r="AE65" s="13"/>
      <c r="AF65" s="13"/>
      <c r="AG65" s="13"/>
      <c r="AH65" s="13"/>
      <c r="AI65" s="13"/>
    </row>
    <row r="66" spans="11:35" x14ac:dyDescent="0.35">
      <c r="K66" s="13"/>
      <c r="P66" s="13"/>
      <c r="Q66" s="13"/>
      <c r="R66" s="13"/>
      <c r="S66" s="13"/>
      <c r="T66" s="13"/>
      <c r="U66" s="13"/>
      <c r="V66" s="13"/>
      <c r="W66" s="13"/>
      <c r="X66" s="13"/>
      <c r="Y66" s="13"/>
      <c r="Z66" s="13"/>
      <c r="AA66" s="13"/>
      <c r="AB66" s="13"/>
      <c r="AC66" s="13"/>
      <c r="AD66" s="13"/>
      <c r="AE66" s="13"/>
      <c r="AF66" s="13"/>
      <c r="AG66" s="13"/>
      <c r="AH66" s="13"/>
      <c r="AI66" s="13"/>
    </row>
    <row r="67" spans="11:35" x14ac:dyDescent="0.35">
      <c r="K67" s="13"/>
      <c r="P67" s="13"/>
      <c r="Q67" s="13"/>
      <c r="R67" s="13"/>
      <c r="S67" s="13"/>
      <c r="T67" s="13"/>
      <c r="U67" s="13"/>
      <c r="V67" s="13"/>
      <c r="W67" s="13"/>
      <c r="X67" s="13"/>
      <c r="Y67" s="13"/>
      <c r="Z67" s="13"/>
      <c r="AA67" s="13"/>
      <c r="AB67" s="13"/>
      <c r="AC67" s="13"/>
      <c r="AD67" s="13"/>
      <c r="AE67" s="13"/>
      <c r="AF67" s="13"/>
      <c r="AG67" s="13"/>
      <c r="AH67" s="13"/>
      <c r="AI67" s="13"/>
    </row>
    <row r="68" spans="11:35" x14ac:dyDescent="0.35">
      <c r="K68" s="13"/>
      <c r="P68" s="13"/>
      <c r="Q68" s="13"/>
      <c r="R68" s="13"/>
      <c r="S68" s="13"/>
      <c r="T68" s="13"/>
      <c r="U68" s="13"/>
      <c r="V68" s="13"/>
      <c r="W68" s="13"/>
      <c r="X68" s="13"/>
      <c r="Y68" s="13"/>
      <c r="Z68" s="13"/>
      <c r="AA68" s="13"/>
      <c r="AB68" s="13"/>
      <c r="AC68" s="13"/>
      <c r="AD68" s="13"/>
      <c r="AE68" s="13"/>
      <c r="AF68" s="13"/>
      <c r="AG68" s="13"/>
      <c r="AH68" s="13"/>
      <c r="AI68" s="13"/>
    </row>
    <row r="69" spans="11:35" x14ac:dyDescent="0.35">
      <c r="K69" s="13"/>
      <c r="P69" s="13"/>
      <c r="Q69" s="13"/>
      <c r="R69" s="13"/>
      <c r="S69" s="13"/>
      <c r="T69" s="13"/>
      <c r="U69" s="13"/>
      <c r="V69" s="13"/>
      <c r="W69" s="13"/>
      <c r="X69" s="13"/>
      <c r="Y69" s="13"/>
      <c r="Z69" s="13"/>
      <c r="AA69" s="13"/>
      <c r="AB69" s="13"/>
      <c r="AC69" s="13"/>
      <c r="AD69" s="13"/>
      <c r="AE69" s="13"/>
      <c r="AF69" s="13"/>
      <c r="AG69" s="13"/>
      <c r="AH69" s="13"/>
      <c r="AI69" s="13"/>
    </row>
    <row r="70" spans="11:35" x14ac:dyDescent="0.35">
      <c r="K70" s="13"/>
      <c r="P70" s="13"/>
      <c r="Q70" s="13"/>
      <c r="R70" s="13"/>
      <c r="S70" s="13"/>
      <c r="T70" s="13"/>
      <c r="U70" s="13"/>
      <c r="V70" s="13"/>
      <c r="W70" s="13"/>
      <c r="X70" s="13"/>
      <c r="Y70" s="13"/>
      <c r="Z70" s="13"/>
      <c r="AA70" s="13"/>
      <c r="AB70" s="13"/>
      <c r="AC70" s="13"/>
      <c r="AD70" s="13"/>
      <c r="AE70" s="13"/>
      <c r="AF70" s="13"/>
      <c r="AG70" s="13"/>
      <c r="AH70" s="13"/>
      <c r="AI70" s="13"/>
    </row>
    <row r="71" spans="11:35" x14ac:dyDescent="0.35">
      <c r="K71" s="13"/>
      <c r="P71" s="13"/>
      <c r="Q71" s="13"/>
      <c r="R71" s="13"/>
      <c r="S71" s="13"/>
      <c r="T71" s="13"/>
      <c r="U71" s="13"/>
      <c r="V71" s="13"/>
      <c r="W71" s="13"/>
      <c r="X71" s="13"/>
      <c r="Y71" s="13"/>
      <c r="Z71" s="13"/>
      <c r="AA71" s="13"/>
      <c r="AB71" s="13"/>
      <c r="AC71" s="13"/>
      <c r="AD71" s="13"/>
      <c r="AE71" s="13"/>
      <c r="AF71" s="13"/>
      <c r="AG71" s="13"/>
      <c r="AH71" s="13"/>
      <c r="AI71" s="13"/>
    </row>
    <row r="72" spans="11:35" x14ac:dyDescent="0.35">
      <c r="K72" s="13"/>
      <c r="P72" s="13"/>
      <c r="Q72" s="13"/>
      <c r="R72" s="13"/>
      <c r="S72" s="13"/>
      <c r="T72" s="13"/>
      <c r="U72" s="13"/>
      <c r="V72" s="13"/>
      <c r="W72" s="13"/>
      <c r="X72" s="13"/>
      <c r="Y72" s="13"/>
      <c r="Z72" s="13"/>
      <c r="AA72" s="13"/>
      <c r="AB72" s="13"/>
      <c r="AC72" s="13"/>
      <c r="AD72" s="13"/>
      <c r="AE72" s="13"/>
      <c r="AF72" s="13"/>
      <c r="AG72" s="13"/>
      <c r="AH72" s="13"/>
      <c r="AI72" s="13"/>
    </row>
    <row r="73" spans="11:35" x14ac:dyDescent="0.35">
      <c r="K73" s="13"/>
      <c r="P73" s="13"/>
      <c r="Q73" s="13"/>
      <c r="R73" s="13"/>
      <c r="S73" s="13"/>
      <c r="T73" s="13"/>
      <c r="U73" s="13"/>
      <c r="V73" s="13"/>
      <c r="W73" s="13"/>
      <c r="X73" s="13"/>
      <c r="Y73" s="13"/>
      <c r="Z73" s="13"/>
      <c r="AA73" s="13"/>
      <c r="AB73" s="13"/>
      <c r="AC73" s="13"/>
      <c r="AD73" s="13"/>
      <c r="AE73" s="13"/>
      <c r="AF73" s="13"/>
      <c r="AG73" s="13"/>
      <c r="AH73" s="13"/>
      <c r="AI73" s="13"/>
    </row>
    <row r="74" spans="11:35" x14ac:dyDescent="0.35">
      <c r="K74" s="13"/>
      <c r="P74" s="13"/>
      <c r="Q74" s="13"/>
      <c r="R74" s="13"/>
      <c r="S74" s="13"/>
      <c r="T74" s="13"/>
      <c r="U74" s="13"/>
      <c r="V74" s="13"/>
      <c r="W74" s="13"/>
      <c r="X74" s="13"/>
      <c r="Y74" s="13"/>
      <c r="Z74" s="13"/>
      <c r="AA74" s="13"/>
      <c r="AB74" s="13"/>
      <c r="AC74" s="13"/>
      <c r="AD74" s="13"/>
      <c r="AE74" s="13"/>
      <c r="AF74" s="13"/>
      <c r="AG74" s="13"/>
      <c r="AH74" s="13"/>
      <c r="AI74" s="13"/>
    </row>
    <row r="75" spans="11:35" x14ac:dyDescent="0.35">
      <c r="K75" s="13"/>
      <c r="P75" s="13"/>
      <c r="Q75" s="13"/>
      <c r="R75" s="13"/>
      <c r="S75" s="13"/>
      <c r="T75" s="13"/>
      <c r="U75" s="13"/>
      <c r="V75" s="13"/>
      <c r="W75" s="13"/>
      <c r="X75" s="13"/>
      <c r="Y75" s="13"/>
      <c r="Z75" s="13"/>
      <c r="AA75" s="13"/>
      <c r="AB75" s="13"/>
      <c r="AC75" s="13"/>
      <c r="AD75" s="13"/>
      <c r="AE75" s="13"/>
      <c r="AF75" s="13"/>
      <c r="AG75" s="13"/>
      <c r="AH75" s="13"/>
      <c r="AI75" s="13"/>
    </row>
    <row r="76" spans="11:35" x14ac:dyDescent="0.35">
      <c r="K76" s="13"/>
      <c r="P76" s="13"/>
      <c r="Q76" s="13"/>
      <c r="R76" s="13"/>
      <c r="S76" s="13"/>
      <c r="T76" s="13"/>
      <c r="U76" s="13"/>
      <c r="V76" s="13"/>
      <c r="W76" s="13"/>
      <c r="X76" s="13"/>
      <c r="Y76" s="13"/>
      <c r="Z76" s="13"/>
      <c r="AA76" s="13"/>
      <c r="AB76" s="13"/>
      <c r="AC76" s="13"/>
      <c r="AD76" s="13"/>
      <c r="AE76" s="13"/>
      <c r="AF76" s="13"/>
      <c r="AG76" s="13"/>
      <c r="AH76" s="13"/>
      <c r="AI76" s="13"/>
    </row>
    <row r="77" spans="11:35" x14ac:dyDescent="0.35">
      <c r="K77" s="13"/>
      <c r="P77" s="13"/>
      <c r="Q77" s="13"/>
      <c r="R77" s="13"/>
      <c r="S77" s="13"/>
      <c r="T77" s="13"/>
      <c r="U77" s="13"/>
      <c r="V77" s="13"/>
      <c r="W77" s="13"/>
      <c r="X77" s="13"/>
      <c r="Y77" s="13"/>
      <c r="Z77" s="13"/>
      <c r="AA77" s="13"/>
      <c r="AB77" s="13"/>
      <c r="AC77" s="13"/>
      <c r="AD77" s="13"/>
      <c r="AE77" s="13"/>
      <c r="AF77" s="13"/>
      <c r="AG77" s="13"/>
      <c r="AH77" s="13"/>
      <c r="AI77" s="13"/>
    </row>
    <row r="78" spans="11:35" x14ac:dyDescent="0.35">
      <c r="K78" s="13"/>
      <c r="P78" s="13"/>
      <c r="Q78" s="13"/>
      <c r="R78" s="13"/>
      <c r="S78" s="13"/>
      <c r="T78" s="13"/>
      <c r="U78" s="13"/>
      <c r="V78" s="13"/>
      <c r="W78" s="13"/>
      <c r="X78" s="13"/>
      <c r="Y78" s="13"/>
      <c r="Z78" s="13"/>
      <c r="AA78" s="13"/>
      <c r="AB78" s="13"/>
      <c r="AC78" s="13"/>
      <c r="AD78" s="13"/>
      <c r="AE78" s="13"/>
      <c r="AF78" s="13"/>
      <c r="AG78" s="13"/>
      <c r="AH78" s="13"/>
      <c r="AI78" s="13"/>
    </row>
    <row r="79" spans="11:35" x14ac:dyDescent="0.35">
      <c r="K79" s="13"/>
      <c r="P79" s="13"/>
      <c r="Q79" s="13"/>
      <c r="R79" s="13"/>
      <c r="S79" s="13"/>
      <c r="T79" s="13"/>
      <c r="U79" s="13"/>
      <c r="V79" s="13"/>
      <c r="W79" s="13"/>
      <c r="X79" s="13"/>
      <c r="Y79" s="13"/>
      <c r="Z79" s="13"/>
      <c r="AA79" s="13"/>
      <c r="AB79" s="13"/>
      <c r="AC79" s="13"/>
      <c r="AD79" s="13"/>
      <c r="AE79" s="13"/>
      <c r="AF79" s="13"/>
      <c r="AG79" s="13"/>
      <c r="AH79" s="13"/>
      <c r="AI79" s="13"/>
    </row>
    <row r="80" spans="11:35" x14ac:dyDescent="0.35">
      <c r="K80" s="13"/>
      <c r="P80" s="13"/>
      <c r="Q80" s="13"/>
      <c r="R80" s="13"/>
      <c r="S80" s="13"/>
      <c r="T80" s="13"/>
      <c r="U80" s="13"/>
      <c r="V80" s="13"/>
      <c r="W80" s="13"/>
      <c r="X80" s="13"/>
      <c r="Y80" s="13"/>
      <c r="Z80" s="13"/>
      <c r="AA80" s="13"/>
      <c r="AB80" s="13"/>
      <c r="AC80" s="13"/>
      <c r="AD80" s="13"/>
      <c r="AE80" s="13"/>
      <c r="AF80" s="13"/>
      <c r="AG80" s="13"/>
      <c r="AH80" s="13"/>
      <c r="AI80" s="13"/>
    </row>
    <row r="81" spans="11:35" x14ac:dyDescent="0.35">
      <c r="K81" s="13"/>
      <c r="P81" s="13"/>
      <c r="Q81" s="13"/>
      <c r="R81" s="13"/>
      <c r="S81" s="13"/>
      <c r="T81" s="13"/>
      <c r="U81" s="13"/>
      <c r="V81" s="13"/>
      <c r="W81" s="13"/>
      <c r="X81" s="13"/>
      <c r="Y81" s="13"/>
      <c r="Z81" s="13"/>
      <c r="AA81" s="13"/>
      <c r="AB81" s="13"/>
      <c r="AC81" s="13"/>
      <c r="AD81" s="13"/>
      <c r="AE81" s="13"/>
      <c r="AF81" s="13"/>
      <c r="AG81" s="13"/>
      <c r="AH81" s="13"/>
      <c r="AI81" s="13"/>
    </row>
    <row r="82" spans="11:35" x14ac:dyDescent="0.35">
      <c r="K82" s="13"/>
      <c r="P82" s="13"/>
      <c r="Q82" s="13"/>
      <c r="R82" s="13"/>
      <c r="S82" s="13"/>
      <c r="T82" s="13"/>
      <c r="U82" s="13"/>
      <c r="V82" s="13"/>
      <c r="W82" s="13"/>
      <c r="X82" s="13"/>
      <c r="Y82" s="13"/>
      <c r="Z82" s="13"/>
      <c r="AA82" s="13"/>
      <c r="AB82" s="13"/>
      <c r="AC82" s="13"/>
      <c r="AD82" s="13"/>
      <c r="AE82" s="13"/>
      <c r="AF82" s="13"/>
      <c r="AG82" s="13"/>
      <c r="AH82" s="13"/>
      <c r="AI82" s="13"/>
    </row>
    <row r="83" spans="11:35" x14ac:dyDescent="0.35">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row>
    <row r="84" spans="11:35" x14ac:dyDescent="0.35">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11:35" x14ac:dyDescent="0.35">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row>
    <row r="86" spans="11:35" x14ac:dyDescent="0.35">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row>
    <row r="87" spans="11:35" x14ac:dyDescent="0.35">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row>
    <row r="88" spans="11:35" x14ac:dyDescent="0.35">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row>
    <row r="89" spans="11:35" x14ac:dyDescent="0.35">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row>
    <row r="90" spans="11:35" x14ac:dyDescent="0.35">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row>
    <row r="91" spans="11:35" x14ac:dyDescent="0.35">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row>
    <row r="92" spans="11:35" x14ac:dyDescent="0.35">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row>
    <row r="93" spans="11:35" x14ac:dyDescent="0.35">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row>
    <row r="94" spans="11:35" x14ac:dyDescent="0.35">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row>
    <row r="95" spans="11:35" x14ac:dyDescent="0.35">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row>
    <row r="96" spans="11:35" x14ac:dyDescent="0.35">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row>
    <row r="97" spans="5:35" x14ac:dyDescent="0.35">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row>
    <row r="98" spans="5:35" x14ac:dyDescent="0.35">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row>
    <row r="99" spans="5:35" x14ac:dyDescent="0.35">
      <c r="P99" s="13"/>
      <c r="Q99" s="13"/>
      <c r="R99" s="13"/>
      <c r="S99" s="13"/>
      <c r="T99" s="13"/>
      <c r="U99" s="13"/>
      <c r="V99" s="13"/>
      <c r="W99" s="13"/>
      <c r="X99" s="13"/>
      <c r="Y99" s="13"/>
      <c r="Z99" s="13"/>
      <c r="AA99" s="13"/>
      <c r="AB99" s="13"/>
      <c r="AC99" s="13"/>
      <c r="AD99" s="13"/>
      <c r="AE99" s="13"/>
      <c r="AF99" s="13"/>
      <c r="AG99" s="13"/>
      <c r="AH99" s="13"/>
      <c r="AI99" s="13"/>
    </row>
    <row r="100" spans="5:35" x14ac:dyDescent="0.35">
      <c r="P100" s="13"/>
      <c r="Q100" s="13"/>
      <c r="R100" s="13"/>
      <c r="S100" s="13"/>
      <c r="T100" s="13"/>
      <c r="U100" s="13"/>
      <c r="V100" s="13"/>
      <c r="W100" s="13"/>
      <c r="X100" s="13"/>
      <c r="Y100" s="13"/>
      <c r="Z100" s="13"/>
      <c r="AA100" s="13"/>
      <c r="AB100" s="13"/>
      <c r="AC100" s="13"/>
      <c r="AD100" s="13"/>
      <c r="AE100" s="13"/>
      <c r="AF100" s="13"/>
      <c r="AG100" s="13"/>
      <c r="AH100" s="13"/>
      <c r="AI100" s="13"/>
    </row>
    <row r="101" spans="5:35" x14ac:dyDescent="0.35">
      <c r="P101" s="13"/>
      <c r="Q101" s="13"/>
      <c r="R101" s="13"/>
      <c r="S101" s="13"/>
      <c r="T101" s="13"/>
      <c r="U101" s="13"/>
      <c r="V101" s="13"/>
      <c r="W101" s="13"/>
      <c r="X101" s="13"/>
      <c r="Y101" s="13"/>
      <c r="Z101" s="13"/>
      <c r="AA101" s="13"/>
      <c r="AB101" s="13"/>
      <c r="AC101" s="13"/>
      <c r="AD101" s="13"/>
      <c r="AE101" s="13"/>
      <c r="AF101" s="13"/>
      <c r="AG101" s="13"/>
      <c r="AH101" s="13"/>
      <c r="AI101" s="13"/>
    </row>
    <row r="102" spans="5:35" x14ac:dyDescent="0.35">
      <c r="P102" s="13"/>
      <c r="Q102" s="13"/>
      <c r="R102" s="13"/>
      <c r="S102" s="13"/>
      <c r="T102" s="13"/>
      <c r="U102" s="13"/>
      <c r="V102" s="13"/>
      <c r="W102" s="13"/>
      <c r="X102" s="13"/>
      <c r="Y102" s="13"/>
      <c r="Z102" s="13"/>
      <c r="AA102" s="13"/>
      <c r="AB102" s="13"/>
      <c r="AC102" s="13"/>
      <c r="AD102" s="13"/>
      <c r="AE102" s="13"/>
      <c r="AF102" s="13"/>
      <c r="AG102" s="13"/>
      <c r="AH102" s="13"/>
      <c r="AI102" s="13"/>
    </row>
    <row r="103" spans="5:35" x14ac:dyDescent="0.35">
      <c r="P103" s="13"/>
      <c r="Q103" s="13"/>
      <c r="R103" s="13"/>
      <c r="S103" s="13"/>
      <c r="T103" s="13"/>
      <c r="U103" s="13"/>
      <c r="V103" s="13"/>
      <c r="W103" s="13"/>
      <c r="X103" s="13"/>
      <c r="Y103" s="13"/>
      <c r="Z103" s="13"/>
      <c r="AA103" s="13"/>
      <c r="AB103" s="13"/>
      <c r="AC103" s="13"/>
      <c r="AD103" s="13"/>
      <c r="AE103" s="13"/>
      <c r="AF103" s="13"/>
      <c r="AG103" s="13"/>
      <c r="AH103" s="13"/>
      <c r="AI103" s="13"/>
    </row>
    <row r="104" spans="5:35" x14ac:dyDescent="0.35">
      <c r="P104" s="13"/>
      <c r="Q104" s="13"/>
      <c r="R104" s="13"/>
      <c r="S104" s="13"/>
      <c r="T104" s="13"/>
      <c r="U104" s="13"/>
      <c r="V104" s="13"/>
      <c r="W104" s="13"/>
      <c r="X104" s="13"/>
      <c r="Y104" s="13"/>
      <c r="Z104" s="13"/>
      <c r="AA104" s="13"/>
      <c r="AB104" s="13"/>
      <c r="AC104" s="13"/>
      <c r="AD104" s="13"/>
      <c r="AE104" s="13"/>
      <c r="AF104" s="13"/>
      <c r="AG104" s="13"/>
      <c r="AH104" s="13"/>
      <c r="AI104" s="13"/>
    </row>
    <row r="105" spans="5:35" x14ac:dyDescent="0.35">
      <c r="P105" s="13"/>
      <c r="Q105" s="13"/>
      <c r="R105" s="13"/>
      <c r="S105" s="13"/>
      <c r="T105" s="13"/>
      <c r="U105" s="13"/>
      <c r="V105" s="13"/>
      <c r="W105" s="13"/>
      <c r="X105" s="13"/>
      <c r="Y105" s="13"/>
      <c r="Z105" s="13"/>
      <c r="AA105" s="13"/>
      <c r="AB105" s="13"/>
      <c r="AC105" s="13"/>
      <c r="AD105" s="13"/>
      <c r="AE105" s="13"/>
      <c r="AF105" s="13"/>
      <c r="AG105" s="13"/>
      <c r="AH105" s="13"/>
      <c r="AI105" s="13"/>
    </row>
    <row r="106" spans="5:35" x14ac:dyDescent="0.35">
      <c r="P106" s="13"/>
      <c r="Q106" s="13"/>
      <c r="R106" s="13"/>
      <c r="S106" s="13"/>
      <c r="T106" s="13"/>
      <c r="U106" s="13"/>
      <c r="V106" s="13"/>
      <c r="W106" s="13"/>
      <c r="X106" s="13"/>
      <c r="Y106" s="13"/>
      <c r="Z106" s="13"/>
      <c r="AA106" s="13"/>
      <c r="AB106" s="13"/>
      <c r="AC106" s="13"/>
      <c r="AD106" s="13"/>
      <c r="AE106" s="13"/>
      <c r="AF106" s="13"/>
      <c r="AG106" s="13"/>
      <c r="AH106" s="13"/>
      <c r="AI106" s="13"/>
    </row>
    <row r="107" spans="5:35" x14ac:dyDescent="0.35">
      <c r="P107" s="13"/>
      <c r="Q107" s="13"/>
      <c r="R107" s="13"/>
      <c r="S107" s="13"/>
      <c r="T107" s="13"/>
      <c r="U107" s="13"/>
      <c r="V107" s="13"/>
      <c r="W107" s="13"/>
      <c r="X107" s="13"/>
      <c r="Y107" s="13"/>
      <c r="Z107" s="13"/>
      <c r="AA107" s="13"/>
      <c r="AB107" s="13"/>
      <c r="AC107" s="13"/>
      <c r="AD107" s="13"/>
      <c r="AE107" s="13"/>
      <c r="AF107" s="13"/>
      <c r="AG107" s="13"/>
      <c r="AH107" s="13"/>
      <c r="AI107" s="13"/>
    </row>
    <row r="108" spans="5:35" x14ac:dyDescent="0.35">
      <c r="P108" s="13"/>
      <c r="Q108" s="13"/>
      <c r="R108" s="13"/>
      <c r="S108" s="13"/>
      <c r="T108" s="13"/>
      <c r="U108" s="13"/>
      <c r="V108" s="13"/>
      <c r="W108" s="13"/>
      <c r="X108" s="13"/>
      <c r="Y108" s="13"/>
      <c r="Z108" s="13"/>
      <c r="AA108" s="13"/>
      <c r="AB108" s="13"/>
      <c r="AC108" s="13"/>
      <c r="AD108" s="13"/>
      <c r="AE108" s="13"/>
      <c r="AF108" s="13"/>
      <c r="AG108" s="13"/>
      <c r="AH108" s="13"/>
      <c r="AI108" s="13"/>
    </row>
    <row r="109" spans="5:35" x14ac:dyDescent="0.35">
      <c r="P109" s="13"/>
      <c r="Q109" s="13"/>
      <c r="R109" s="13"/>
      <c r="S109" s="13"/>
      <c r="T109" s="13"/>
      <c r="U109" s="13"/>
      <c r="V109" s="13"/>
      <c r="W109" s="13"/>
      <c r="X109" s="13"/>
      <c r="Y109" s="13"/>
      <c r="Z109" s="13"/>
      <c r="AA109" s="13"/>
      <c r="AB109" s="13"/>
      <c r="AC109" s="13"/>
      <c r="AD109" s="13"/>
      <c r="AE109" s="13"/>
      <c r="AF109" s="13"/>
      <c r="AG109" s="13"/>
      <c r="AH109" s="13"/>
      <c r="AI109" s="13"/>
    </row>
    <row r="110" spans="5:35" x14ac:dyDescent="0.35">
      <c r="P110" s="13"/>
      <c r="Q110" s="13"/>
      <c r="R110" s="13"/>
      <c r="S110" s="13"/>
      <c r="T110" s="13"/>
      <c r="U110" s="13"/>
      <c r="V110" s="13"/>
      <c r="W110" s="13"/>
      <c r="X110" s="13"/>
      <c r="Y110" s="13"/>
      <c r="Z110" s="13"/>
      <c r="AA110" s="13"/>
      <c r="AB110" s="13"/>
      <c r="AC110" s="13"/>
      <c r="AD110" s="13"/>
      <c r="AE110" s="13"/>
      <c r="AF110" s="13"/>
      <c r="AG110" s="13"/>
      <c r="AH110" s="13"/>
      <c r="AI110" s="13"/>
    </row>
    <row r="111" spans="5:35" x14ac:dyDescent="0.35">
      <c r="P111" s="13"/>
      <c r="Q111" s="13"/>
      <c r="R111" s="13"/>
      <c r="S111" s="13"/>
      <c r="T111" s="13"/>
      <c r="U111" s="13"/>
      <c r="V111" s="13"/>
      <c r="W111" s="13"/>
      <c r="X111" s="13"/>
      <c r="Y111" s="13"/>
      <c r="Z111" s="13"/>
      <c r="AA111" s="13"/>
      <c r="AB111" s="13"/>
      <c r="AC111" s="13"/>
      <c r="AD111" s="13"/>
      <c r="AE111" s="13"/>
      <c r="AF111" s="13"/>
      <c r="AG111" s="13"/>
      <c r="AH111" s="13"/>
      <c r="AI111" s="13"/>
    </row>
    <row r="112" spans="5:35" x14ac:dyDescent="0.35">
      <c r="E112" s="5" t="s">
        <v>223</v>
      </c>
      <c r="P112" s="13"/>
      <c r="Q112" s="13"/>
      <c r="R112" s="13"/>
      <c r="S112" s="13"/>
      <c r="T112" s="13"/>
      <c r="U112" s="13"/>
      <c r="V112" s="13"/>
      <c r="W112" s="13"/>
      <c r="X112" s="13"/>
      <c r="Y112" s="13"/>
      <c r="Z112" s="13"/>
      <c r="AA112" s="13"/>
      <c r="AB112" s="13"/>
      <c r="AC112" s="13"/>
      <c r="AD112" s="13"/>
      <c r="AE112" s="13"/>
      <c r="AF112" s="13"/>
      <c r="AG112" s="13"/>
      <c r="AH112" s="13"/>
      <c r="AI112" s="13"/>
    </row>
  </sheetData>
  <sheetProtection sheet="1" objects="1" scenarios="1" selectLockedCells="1"/>
  <hyperlinks>
    <hyperlink ref="B49" r:id="rId1" xr:uid="{00000000-0004-0000-0000-000000000000}"/>
    <hyperlink ref="B45" r:id="rId2" xr:uid="{00000000-0004-0000-0000-000001000000}"/>
    <hyperlink ref="B41" r:id="rId3" xr:uid="{7F4626D3-CFC2-4F44-B27D-528E608671BE}"/>
  </hyperlinks>
  <printOptions gridLines="1"/>
  <pageMargins left="0.7" right="0.7" top="0.75" bottom="0.75" header="0.3" footer="0.3"/>
  <pageSetup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163"/>
  <sheetViews>
    <sheetView zoomScaleNormal="100" workbookViewId="0">
      <selection activeCell="H19" sqref="H19"/>
    </sheetView>
  </sheetViews>
  <sheetFormatPr defaultColWidth="9.1796875" defaultRowHeight="15.5" x14ac:dyDescent="0.35"/>
  <cols>
    <col min="1" max="1" width="6.36328125" style="5" customWidth="1"/>
    <col min="2" max="2" width="50" style="29" customWidth="1"/>
    <col min="3" max="3" width="19.54296875" style="28" customWidth="1"/>
    <col min="4" max="4" width="9.1796875" style="5"/>
    <col min="5" max="5" width="9.1796875" style="5" customWidth="1"/>
    <col min="6" max="6" width="4.1796875" style="5" customWidth="1"/>
    <col min="7" max="7" width="47.54296875" style="5" customWidth="1"/>
    <col min="8" max="16384" width="9.1796875" style="5"/>
  </cols>
  <sheetData>
    <row r="1" spans="2:24" ht="20" x14ac:dyDescent="0.4">
      <c r="B1" s="15" t="s">
        <v>224</v>
      </c>
      <c r="F1" s="13"/>
      <c r="G1" s="13"/>
      <c r="H1" s="13"/>
      <c r="I1" s="13"/>
      <c r="J1" s="13"/>
      <c r="K1" s="13"/>
      <c r="L1" s="13"/>
      <c r="M1" s="13"/>
      <c r="N1" s="13"/>
      <c r="O1" s="13"/>
      <c r="P1" s="13"/>
      <c r="Q1" s="13"/>
      <c r="R1" s="13"/>
      <c r="S1" s="13"/>
      <c r="T1" s="13"/>
      <c r="U1" s="13"/>
      <c r="V1" s="13"/>
      <c r="W1" s="13"/>
      <c r="X1" s="13"/>
    </row>
    <row r="2" spans="2:24" x14ac:dyDescent="0.35">
      <c r="B2" s="3"/>
      <c r="C2" s="2"/>
      <c r="F2" s="13"/>
      <c r="G2" s="13"/>
      <c r="H2" s="13"/>
      <c r="I2" s="13"/>
      <c r="J2" s="13"/>
      <c r="K2" s="13"/>
      <c r="L2" s="13"/>
      <c r="M2" s="13"/>
      <c r="N2" s="13"/>
      <c r="O2" s="13"/>
      <c r="P2" s="13"/>
      <c r="Q2" s="13"/>
      <c r="R2" s="13"/>
      <c r="S2" s="13"/>
      <c r="T2" s="13"/>
      <c r="U2" s="13"/>
      <c r="V2" s="13"/>
      <c r="W2" s="13"/>
      <c r="X2" s="13"/>
    </row>
    <row r="3" spans="2:24" ht="18" x14ac:dyDescent="0.4">
      <c r="B3" s="51" t="s">
        <v>15</v>
      </c>
      <c r="C3" s="2"/>
      <c r="F3" s="13"/>
      <c r="G3" s="13"/>
      <c r="H3" s="13"/>
      <c r="I3" s="13"/>
      <c r="J3" s="13"/>
      <c r="K3" s="13"/>
      <c r="L3" s="13"/>
      <c r="M3" s="13"/>
      <c r="N3" s="13"/>
      <c r="O3" s="13"/>
      <c r="P3" s="13"/>
      <c r="Q3" s="13"/>
      <c r="R3" s="13"/>
      <c r="S3" s="13"/>
      <c r="T3" s="13"/>
      <c r="U3" s="13"/>
      <c r="V3" s="13"/>
      <c r="W3" s="13"/>
      <c r="X3" s="13"/>
    </row>
    <row r="4" spans="2:24" x14ac:dyDescent="0.35">
      <c r="B4" s="5"/>
      <c r="F4" s="13"/>
      <c r="G4" s="13"/>
      <c r="H4" s="13"/>
      <c r="I4" s="13"/>
      <c r="J4" s="13"/>
      <c r="K4" s="13"/>
      <c r="L4" s="13"/>
      <c r="M4" s="13"/>
      <c r="N4" s="13"/>
      <c r="O4" s="13"/>
      <c r="P4" s="13"/>
      <c r="Q4" s="13"/>
      <c r="R4" s="13"/>
      <c r="S4" s="13"/>
      <c r="T4" s="13"/>
      <c r="U4" s="13"/>
      <c r="V4" s="13"/>
      <c r="W4" s="13"/>
      <c r="X4" s="13"/>
    </row>
    <row r="5" spans="2:24" x14ac:dyDescent="0.35">
      <c r="B5" s="2" t="s">
        <v>24</v>
      </c>
      <c r="F5" s="13"/>
      <c r="G5" s="13"/>
      <c r="H5" s="13"/>
      <c r="I5" s="13"/>
      <c r="J5" s="13"/>
      <c r="K5" s="13"/>
      <c r="L5" s="13"/>
      <c r="M5" s="13"/>
      <c r="N5" s="13"/>
      <c r="O5" s="13"/>
      <c r="P5" s="13"/>
      <c r="Q5" s="13"/>
      <c r="R5" s="13"/>
      <c r="S5" s="13"/>
      <c r="T5" s="13"/>
      <c r="U5" s="13"/>
      <c r="V5" s="13"/>
      <c r="W5" s="13"/>
      <c r="X5" s="13"/>
    </row>
    <row r="6" spans="2:24" ht="16" thickBot="1" x14ac:dyDescent="0.4">
      <c r="C6" s="30" t="s">
        <v>0</v>
      </c>
      <c r="F6" s="13"/>
      <c r="G6" s="13"/>
      <c r="H6" s="13"/>
      <c r="I6" s="13"/>
      <c r="J6" s="13"/>
      <c r="K6" s="13"/>
      <c r="L6" s="13"/>
      <c r="M6" s="13"/>
      <c r="N6" s="13"/>
      <c r="O6" s="13"/>
      <c r="P6" s="13"/>
      <c r="Q6" s="13"/>
      <c r="R6" s="13"/>
      <c r="S6" s="13"/>
      <c r="T6" s="13"/>
      <c r="U6" s="13"/>
      <c r="V6" s="13"/>
      <c r="W6" s="13"/>
      <c r="X6" s="13"/>
    </row>
    <row r="7" spans="2:24" x14ac:dyDescent="0.35">
      <c r="B7" s="29" t="s">
        <v>28</v>
      </c>
      <c r="C7" s="31">
        <v>24</v>
      </c>
      <c r="D7" s="5" t="s">
        <v>10</v>
      </c>
      <c r="F7" s="13"/>
      <c r="G7" s="13"/>
      <c r="H7" s="13"/>
      <c r="I7" s="13"/>
      <c r="J7" s="13"/>
      <c r="K7" s="13"/>
      <c r="L7" s="13"/>
      <c r="M7" s="13"/>
      <c r="N7" s="13"/>
      <c r="O7" s="13"/>
      <c r="P7" s="13"/>
      <c r="Q7" s="13"/>
      <c r="R7" s="13"/>
      <c r="S7" s="13"/>
      <c r="T7" s="13"/>
      <c r="U7" s="13"/>
      <c r="V7" s="13"/>
      <c r="W7" s="13"/>
      <c r="X7" s="13"/>
    </row>
    <row r="8" spans="2:24" x14ac:dyDescent="0.35">
      <c r="B8" s="29" t="s">
        <v>27</v>
      </c>
      <c r="C8" s="32">
        <v>0.188</v>
      </c>
      <c r="D8" s="5" t="s">
        <v>4</v>
      </c>
      <c r="F8" s="13"/>
      <c r="G8" s="13"/>
      <c r="H8" s="13"/>
      <c r="I8" s="13"/>
      <c r="J8" s="13"/>
      <c r="K8" s="13"/>
      <c r="L8" s="13"/>
      <c r="M8" s="13"/>
      <c r="N8" s="13"/>
      <c r="O8" s="13"/>
      <c r="P8" s="13"/>
      <c r="Q8" s="13"/>
      <c r="R8" s="13"/>
      <c r="S8" s="13"/>
      <c r="T8" s="13"/>
      <c r="U8" s="13"/>
      <c r="V8" s="13"/>
      <c r="W8" s="13"/>
      <c r="X8" s="13"/>
    </row>
    <row r="9" spans="2:24" x14ac:dyDescent="0.35">
      <c r="B9" s="29" t="s">
        <v>18</v>
      </c>
      <c r="C9" s="33">
        <v>2</v>
      </c>
      <c r="D9" s="5" t="s">
        <v>4</v>
      </c>
      <c r="F9" s="13"/>
      <c r="G9" s="13"/>
      <c r="H9" s="13"/>
      <c r="I9" s="13"/>
      <c r="J9" s="13"/>
      <c r="K9" s="13"/>
      <c r="L9" s="13"/>
      <c r="M9" s="13"/>
      <c r="N9" s="13"/>
      <c r="O9" s="13"/>
      <c r="P9" s="13"/>
      <c r="Q9" s="13"/>
      <c r="R9" s="13"/>
      <c r="S9" s="13"/>
      <c r="T9" s="13"/>
      <c r="U9" s="13"/>
      <c r="V9" s="13"/>
      <c r="W9" s="13"/>
      <c r="X9" s="13"/>
    </row>
    <row r="10" spans="2:24" x14ac:dyDescent="0.35">
      <c r="B10" s="29" t="s">
        <v>3</v>
      </c>
      <c r="C10" s="32">
        <v>10</v>
      </c>
      <c r="D10" s="5" t="s">
        <v>5</v>
      </c>
      <c r="F10" s="13"/>
      <c r="G10" s="13"/>
      <c r="H10" s="13"/>
      <c r="I10" s="13"/>
      <c r="J10" s="13"/>
      <c r="K10" s="13"/>
      <c r="L10" s="13"/>
      <c r="M10" s="13"/>
      <c r="N10" s="13"/>
      <c r="O10" s="13"/>
      <c r="P10" s="13"/>
      <c r="Q10" s="13"/>
      <c r="R10" s="13"/>
      <c r="S10" s="13"/>
      <c r="T10" s="13"/>
      <c r="U10" s="13"/>
      <c r="V10" s="13"/>
      <c r="W10" s="13"/>
      <c r="X10" s="13"/>
    </row>
    <row r="11" spans="2:24" ht="16" thickBot="1" x14ac:dyDescent="0.4">
      <c r="B11" s="29" t="s">
        <v>119</v>
      </c>
      <c r="C11" s="34">
        <v>10000000</v>
      </c>
      <c r="D11" s="5" t="s">
        <v>6</v>
      </c>
      <c r="F11" s="13"/>
      <c r="G11" s="13"/>
      <c r="H11" s="13"/>
      <c r="I11" s="13"/>
      <c r="J11" s="13"/>
      <c r="K11" s="13"/>
      <c r="L11" s="13"/>
      <c r="M11" s="13"/>
      <c r="N11" s="13"/>
      <c r="O11" s="13"/>
      <c r="P11" s="13"/>
      <c r="Q11" s="13"/>
      <c r="R11" s="13"/>
      <c r="S11" s="13"/>
      <c r="T11" s="13"/>
      <c r="U11" s="13"/>
      <c r="V11" s="13"/>
      <c r="W11" s="13"/>
      <c r="X11" s="13"/>
    </row>
    <row r="12" spans="2:24" x14ac:dyDescent="0.35">
      <c r="C12" s="30" t="s">
        <v>1</v>
      </c>
      <c r="F12" s="13"/>
      <c r="G12" s="13"/>
      <c r="H12" s="13"/>
      <c r="I12" s="13"/>
      <c r="J12" s="13"/>
      <c r="K12" s="13"/>
      <c r="L12" s="13"/>
      <c r="M12" s="13"/>
      <c r="N12" s="13"/>
      <c r="O12" s="13"/>
      <c r="P12" s="13"/>
      <c r="Q12" s="13"/>
      <c r="R12" s="13"/>
      <c r="S12" s="13"/>
      <c r="T12" s="13"/>
      <c r="U12" s="13"/>
      <c r="V12" s="13"/>
      <c r="W12" s="13"/>
      <c r="X12" s="13"/>
    </row>
    <row r="13" spans="2:24" x14ac:dyDescent="0.35">
      <c r="B13" s="35" t="s">
        <v>2</v>
      </c>
      <c r="C13" s="2" t="s">
        <v>211</v>
      </c>
      <c r="D13" s="1"/>
      <c r="F13" s="13"/>
      <c r="G13" s="13"/>
      <c r="H13" s="13"/>
      <c r="I13" s="13"/>
      <c r="J13" s="13"/>
      <c r="K13" s="13"/>
      <c r="L13" s="13"/>
      <c r="M13" s="13"/>
      <c r="N13" s="13"/>
      <c r="O13" s="13"/>
      <c r="P13" s="13"/>
      <c r="Q13" s="13"/>
      <c r="R13" s="13"/>
      <c r="S13" s="13"/>
      <c r="T13" s="13"/>
      <c r="U13" s="13"/>
      <c r="V13" s="13"/>
      <c r="W13" s="13"/>
      <c r="X13" s="13"/>
    </row>
    <row r="14" spans="2:24" x14ac:dyDescent="0.35">
      <c r="B14" s="35" t="s">
        <v>8</v>
      </c>
      <c r="C14" s="36">
        <f>C11*C8^4 / (8*C10*C9^3)</f>
        <v>19.518723999999999</v>
      </c>
      <c r="D14" s="1" t="s">
        <v>7</v>
      </c>
      <c r="F14" s="13"/>
      <c r="G14" s="13"/>
      <c r="H14" s="13"/>
      <c r="I14" s="13"/>
      <c r="J14" s="13"/>
      <c r="K14" s="13"/>
      <c r="L14" s="13"/>
      <c r="M14" s="13"/>
      <c r="N14" s="13"/>
      <c r="O14" s="13"/>
      <c r="P14" s="13"/>
      <c r="Q14" s="13"/>
      <c r="R14" s="13"/>
      <c r="S14" s="13"/>
      <c r="T14" s="13"/>
      <c r="U14" s="13"/>
      <c r="V14" s="13"/>
      <c r="W14" s="13"/>
      <c r="X14" s="13"/>
    </row>
    <row r="15" spans="2:24" x14ac:dyDescent="0.35">
      <c r="B15" s="35" t="s">
        <v>212</v>
      </c>
      <c r="C15" s="2" t="s">
        <v>213</v>
      </c>
      <c r="F15" s="13"/>
      <c r="G15" s="13"/>
      <c r="H15" s="13"/>
      <c r="I15" s="13"/>
      <c r="J15" s="13"/>
      <c r="K15" s="13"/>
      <c r="L15" s="13"/>
      <c r="M15" s="13"/>
      <c r="N15" s="13"/>
      <c r="O15" s="13"/>
      <c r="P15" s="13"/>
      <c r="Q15" s="13"/>
      <c r="R15" s="13"/>
      <c r="S15" s="13"/>
      <c r="T15" s="13"/>
      <c r="U15" s="13"/>
      <c r="V15" s="13"/>
      <c r="W15" s="13"/>
      <c r="X15" s="13"/>
    </row>
    <row r="16" spans="2:24" x14ac:dyDescent="0.35">
      <c r="B16" s="35" t="s">
        <v>8</v>
      </c>
      <c r="C16" s="37">
        <f>C7/C14</f>
        <v>1.2295885735153589</v>
      </c>
      <c r="D16" s="1" t="s">
        <v>4</v>
      </c>
      <c r="F16" s="13"/>
      <c r="G16" s="13"/>
      <c r="H16" s="13"/>
      <c r="I16" s="13"/>
      <c r="J16" s="13"/>
      <c r="K16" s="13"/>
      <c r="L16" s="13"/>
      <c r="M16" s="13"/>
      <c r="N16" s="13"/>
      <c r="O16" s="13"/>
      <c r="P16" s="13"/>
      <c r="Q16" s="13"/>
      <c r="R16" s="13"/>
      <c r="S16" s="13"/>
      <c r="T16" s="13"/>
      <c r="U16" s="13"/>
      <c r="V16" s="13"/>
      <c r="W16" s="13"/>
      <c r="X16" s="13"/>
    </row>
    <row r="17" spans="2:24" x14ac:dyDescent="0.35">
      <c r="B17" s="35" t="s">
        <v>11</v>
      </c>
      <c r="C17" s="2" t="s">
        <v>12</v>
      </c>
      <c r="F17" s="13"/>
      <c r="G17" s="13"/>
      <c r="H17" s="13"/>
      <c r="I17" s="13"/>
      <c r="J17" s="13"/>
      <c r="K17" s="13"/>
      <c r="L17" s="13"/>
      <c r="M17" s="13"/>
      <c r="N17" s="13"/>
      <c r="O17" s="13"/>
      <c r="P17" s="13"/>
      <c r="Q17" s="13"/>
      <c r="R17" s="13"/>
      <c r="S17" s="13"/>
      <c r="T17" s="13"/>
      <c r="U17" s="13"/>
      <c r="V17" s="13"/>
      <c r="W17" s="13"/>
      <c r="X17" s="13"/>
    </row>
    <row r="18" spans="2:24" x14ac:dyDescent="0.35">
      <c r="B18" s="35" t="s">
        <v>8</v>
      </c>
      <c r="C18" s="37">
        <f>C9/C8</f>
        <v>10.638297872340425</v>
      </c>
      <c r="F18" s="13"/>
      <c r="G18" s="13"/>
      <c r="H18" s="13"/>
      <c r="I18" s="13"/>
      <c r="J18" s="13"/>
      <c r="K18" s="13"/>
      <c r="L18" s="13"/>
      <c r="M18" s="13"/>
      <c r="N18" s="13"/>
      <c r="O18" s="13"/>
      <c r="P18" s="13"/>
      <c r="Q18" s="13"/>
      <c r="R18" s="13"/>
      <c r="S18" s="13"/>
      <c r="T18" s="13"/>
      <c r="U18" s="13"/>
      <c r="V18" s="13"/>
      <c r="W18" s="13"/>
      <c r="X18" s="13"/>
    </row>
    <row r="19" spans="2:24" x14ac:dyDescent="0.35">
      <c r="B19" s="35" t="s">
        <v>20</v>
      </c>
      <c r="C19" s="2" t="s">
        <v>14</v>
      </c>
      <c r="F19" s="13"/>
      <c r="G19" s="13"/>
      <c r="H19" s="13"/>
      <c r="I19" s="13"/>
      <c r="J19" s="13"/>
      <c r="K19" s="13"/>
      <c r="L19" s="13"/>
      <c r="M19" s="13"/>
      <c r="N19" s="13"/>
      <c r="O19" s="13"/>
      <c r="P19" s="13"/>
      <c r="Q19" s="13"/>
      <c r="R19" s="13"/>
      <c r="S19" s="13"/>
      <c r="T19" s="13"/>
      <c r="U19" s="13"/>
      <c r="V19" s="13"/>
      <c r="W19" s="13"/>
      <c r="X19" s="13"/>
    </row>
    <row r="20" spans="2:24" x14ac:dyDescent="0.35">
      <c r="B20" s="35" t="s">
        <v>8</v>
      </c>
      <c r="C20" s="37">
        <f>((4*C18 - 1) / (4*C18 - 4)) + 0.615/C18</f>
        <v>1.1356245695364238</v>
      </c>
      <c r="F20" s="13"/>
      <c r="G20" s="13"/>
      <c r="H20" s="13"/>
      <c r="I20" s="13"/>
      <c r="J20" s="13"/>
      <c r="K20" s="13"/>
      <c r="L20" s="13"/>
      <c r="M20" s="13"/>
      <c r="N20" s="13"/>
      <c r="O20" s="13"/>
      <c r="P20" s="13"/>
      <c r="Q20" s="13"/>
      <c r="R20" s="13"/>
      <c r="S20" s="13"/>
      <c r="T20" s="13"/>
      <c r="U20" s="13"/>
      <c r="V20" s="13"/>
      <c r="W20" s="13"/>
      <c r="X20" s="13"/>
    </row>
    <row r="21" spans="2:24" x14ac:dyDescent="0.35">
      <c r="B21" s="35" t="s">
        <v>9</v>
      </c>
      <c r="C21" s="2" t="s">
        <v>13</v>
      </c>
      <c r="D21" s="1"/>
      <c r="F21" s="13"/>
      <c r="G21" s="13"/>
      <c r="H21" s="13"/>
      <c r="I21" s="13"/>
      <c r="J21" s="13"/>
      <c r="K21" s="13"/>
      <c r="L21" s="13"/>
      <c r="M21" s="13"/>
      <c r="N21" s="13"/>
      <c r="O21" s="13"/>
      <c r="P21" s="13"/>
      <c r="Q21" s="13"/>
      <c r="R21" s="13"/>
      <c r="S21" s="13"/>
      <c r="T21" s="13"/>
      <c r="U21" s="13"/>
      <c r="V21" s="13"/>
      <c r="W21" s="13"/>
      <c r="X21" s="13"/>
    </row>
    <row r="22" spans="2:24" x14ac:dyDescent="0.35">
      <c r="B22" s="35" t="s">
        <v>8</v>
      </c>
      <c r="C22" s="38">
        <f>C20*8*C7*C9 / (3.1416*C8^3)</f>
        <v>20890.150478020241</v>
      </c>
      <c r="D22" s="1" t="s">
        <v>6</v>
      </c>
      <c r="F22" s="13"/>
      <c r="G22" s="13"/>
      <c r="H22" s="13"/>
      <c r="I22" s="13"/>
      <c r="J22" s="13"/>
      <c r="K22" s="13"/>
      <c r="L22" s="13"/>
      <c r="M22" s="13"/>
      <c r="N22" s="13"/>
      <c r="O22" s="13"/>
      <c r="P22" s="13"/>
      <c r="Q22" s="13"/>
      <c r="R22" s="13"/>
      <c r="S22" s="13"/>
      <c r="T22" s="13"/>
      <c r="U22" s="13"/>
      <c r="V22" s="13"/>
      <c r="W22" s="13"/>
      <c r="X22" s="13"/>
    </row>
    <row r="23" spans="2:24" x14ac:dyDescent="0.35">
      <c r="C23" s="39"/>
      <c r="F23" s="13"/>
      <c r="G23" s="13"/>
      <c r="H23" s="13"/>
      <c r="I23" s="13"/>
      <c r="J23" s="13"/>
      <c r="K23" s="13"/>
      <c r="L23" s="13"/>
      <c r="M23" s="13"/>
      <c r="N23" s="13"/>
      <c r="O23" s="13"/>
      <c r="P23" s="13"/>
      <c r="Q23" s="13"/>
      <c r="R23" s="13"/>
      <c r="S23" s="13"/>
      <c r="T23" s="13"/>
      <c r="U23" s="13"/>
      <c r="V23" s="13"/>
      <c r="W23" s="13"/>
      <c r="X23" s="13"/>
    </row>
    <row r="24" spans="2:24" ht="18" x14ac:dyDescent="0.4">
      <c r="B24" s="51" t="s">
        <v>16</v>
      </c>
      <c r="C24" s="30"/>
      <c r="F24" s="13"/>
      <c r="G24" s="13"/>
      <c r="H24" s="13"/>
      <c r="I24" s="13"/>
      <c r="J24" s="13"/>
      <c r="K24" s="13"/>
      <c r="L24" s="13"/>
      <c r="M24" s="13"/>
      <c r="N24" s="13"/>
      <c r="O24" s="13"/>
      <c r="P24" s="13"/>
      <c r="Q24" s="13"/>
      <c r="R24" s="13"/>
      <c r="S24" s="13"/>
      <c r="T24" s="13"/>
      <c r="U24" s="13"/>
      <c r="V24" s="13"/>
      <c r="W24" s="13"/>
      <c r="X24" s="13"/>
    </row>
    <row r="25" spans="2:24" ht="16" thickBot="1" x14ac:dyDescent="0.4">
      <c r="C25" s="30" t="s">
        <v>0</v>
      </c>
      <c r="F25" s="13"/>
      <c r="G25" s="13"/>
      <c r="H25" s="13"/>
      <c r="I25" s="13"/>
      <c r="J25" s="13"/>
      <c r="K25" s="13"/>
      <c r="L25" s="13"/>
      <c r="M25" s="13"/>
      <c r="N25" s="13"/>
      <c r="O25" s="13"/>
      <c r="P25" s="13"/>
      <c r="Q25" s="13"/>
      <c r="R25" s="13"/>
      <c r="S25" s="13"/>
      <c r="T25" s="13"/>
      <c r="U25" s="13"/>
      <c r="V25" s="13"/>
      <c r="W25" s="13"/>
      <c r="X25" s="13"/>
    </row>
    <row r="26" spans="2:24" x14ac:dyDescent="0.35">
      <c r="B26" s="29" t="s">
        <v>28</v>
      </c>
      <c r="C26" s="40">
        <v>24</v>
      </c>
      <c r="D26" s="5" t="s">
        <v>10</v>
      </c>
      <c r="F26" s="13"/>
      <c r="G26" s="13"/>
      <c r="H26" s="13"/>
      <c r="I26" s="13"/>
      <c r="J26" s="13"/>
      <c r="K26" s="13"/>
      <c r="L26" s="13"/>
      <c r="M26" s="13"/>
      <c r="N26" s="13"/>
      <c r="O26" s="13"/>
      <c r="P26" s="13"/>
      <c r="Q26" s="13"/>
      <c r="R26" s="13"/>
      <c r="S26" s="13"/>
      <c r="T26" s="13"/>
      <c r="U26" s="13"/>
      <c r="V26" s="13"/>
      <c r="W26" s="13"/>
      <c r="X26" s="13"/>
    </row>
    <row r="27" spans="2:24" x14ac:dyDescent="0.35">
      <c r="B27" s="29" t="s">
        <v>120</v>
      </c>
      <c r="C27" s="32">
        <v>0.188</v>
      </c>
      <c r="D27" s="5" t="s">
        <v>4</v>
      </c>
      <c r="F27" s="13"/>
      <c r="G27" s="13"/>
      <c r="H27" s="13"/>
      <c r="I27" s="13"/>
      <c r="J27" s="13"/>
      <c r="K27" s="13"/>
      <c r="L27" s="13"/>
      <c r="M27" s="13"/>
      <c r="N27" s="13"/>
      <c r="O27" s="13"/>
      <c r="P27" s="13"/>
      <c r="Q27" s="13"/>
      <c r="R27" s="13"/>
      <c r="S27" s="13"/>
      <c r="T27" s="13"/>
      <c r="U27" s="13"/>
      <c r="V27" s="13"/>
      <c r="W27" s="13"/>
      <c r="X27" s="13"/>
    </row>
    <row r="28" spans="2:24" x14ac:dyDescent="0.35">
      <c r="B28" s="29" t="s">
        <v>17</v>
      </c>
      <c r="C28" s="32">
        <v>0.125</v>
      </c>
      <c r="D28" s="5" t="s">
        <v>4</v>
      </c>
      <c r="F28" s="13"/>
      <c r="G28" s="13"/>
      <c r="H28" s="13"/>
      <c r="I28" s="13"/>
      <c r="J28" s="13"/>
      <c r="K28" s="13"/>
      <c r="L28" s="13"/>
      <c r="M28" s="13"/>
      <c r="N28" s="13"/>
      <c r="O28" s="13"/>
      <c r="P28" s="13"/>
      <c r="Q28" s="13"/>
      <c r="R28" s="13"/>
      <c r="S28" s="13"/>
      <c r="T28" s="13"/>
      <c r="U28" s="13"/>
      <c r="V28" s="13"/>
      <c r="W28" s="13"/>
      <c r="X28" s="13"/>
    </row>
    <row r="29" spans="2:24" x14ac:dyDescent="0.35">
      <c r="B29" s="29" t="s">
        <v>18</v>
      </c>
      <c r="C29" s="33">
        <v>2</v>
      </c>
      <c r="D29" s="5" t="s">
        <v>4</v>
      </c>
      <c r="F29" s="13"/>
      <c r="G29" s="13"/>
      <c r="H29" s="13"/>
      <c r="I29" s="13"/>
      <c r="J29" s="13"/>
      <c r="K29" s="13"/>
      <c r="L29" s="13"/>
      <c r="M29" s="13"/>
      <c r="N29" s="13"/>
      <c r="O29" s="13"/>
      <c r="P29" s="13"/>
      <c r="Q29" s="13"/>
      <c r="R29" s="13"/>
      <c r="S29" s="13"/>
      <c r="T29" s="13"/>
      <c r="U29" s="13"/>
      <c r="V29" s="13"/>
      <c r="W29" s="13"/>
      <c r="X29" s="13"/>
    </row>
    <row r="30" spans="2:24" x14ac:dyDescent="0.35">
      <c r="B30" s="29" t="s">
        <v>3</v>
      </c>
      <c r="C30" s="32">
        <v>10</v>
      </c>
      <c r="D30" s="5" t="s">
        <v>5</v>
      </c>
      <c r="F30" s="13"/>
      <c r="G30" s="13"/>
      <c r="H30" s="13"/>
      <c r="I30" s="13"/>
      <c r="J30" s="13"/>
      <c r="K30" s="13"/>
      <c r="L30" s="13"/>
      <c r="M30" s="13"/>
      <c r="N30" s="13"/>
      <c r="O30" s="13"/>
      <c r="P30" s="13"/>
      <c r="Q30" s="13"/>
      <c r="R30" s="13"/>
      <c r="S30" s="13"/>
      <c r="T30" s="13"/>
      <c r="U30" s="13"/>
      <c r="V30" s="13"/>
      <c r="W30" s="13"/>
      <c r="X30" s="13"/>
    </row>
    <row r="31" spans="2:24" ht="16" thickBot="1" x14ac:dyDescent="0.4">
      <c r="B31" s="29" t="s">
        <v>119</v>
      </c>
      <c r="C31" s="34">
        <v>10000000</v>
      </c>
      <c r="D31" s="5" t="s">
        <v>6</v>
      </c>
      <c r="F31" s="13"/>
      <c r="G31" s="13"/>
      <c r="H31" s="13"/>
      <c r="I31" s="13"/>
      <c r="J31" s="13"/>
      <c r="K31" s="13"/>
      <c r="L31" s="13"/>
      <c r="M31" s="13"/>
      <c r="N31" s="13"/>
      <c r="O31" s="13"/>
      <c r="P31" s="13"/>
      <c r="Q31" s="13"/>
      <c r="R31" s="13"/>
      <c r="S31" s="13"/>
      <c r="T31" s="13"/>
      <c r="U31" s="13"/>
      <c r="V31" s="13"/>
      <c r="W31" s="13"/>
      <c r="X31" s="13"/>
    </row>
    <row r="32" spans="2:24" x14ac:dyDescent="0.35">
      <c r="C32" s="30" t="s">
        <v>1</v>
      </c>
      <c r="F32" s="13"/>
      <c r="G32" s="13"/>
      <c r="H32" s="13"/>
      <c r="I32" s="13"/>
      <c r="J32" s="13"/>
      <c r="K32" s="13"/>
      <c r="L32" s="13"/>
      <c r="M32" s="13"/>
      <c r="N32" s="13"/>
      <c r="O32" s="13"/>
      <c r="P32" s="13"/>
      <c r="Q32" s="13"/>
      <c r="R32" s="13"/>
      <c r="S32" s="13"/>
      <c r="T32" s="13"/>
      <c r="U32" s="13"/>
      <c r="V32" s="13"/>
      <c r="W32" s="13"/>
      <c r="X32" s="13"/>
    </row>
    <row r="33" spans="2:24" x14ac:dyDescent="0.35">
      <c r="B33" s="35" t="s">
        <v>2</v>
      </c>
      <c r="C33" s="2" t="s">
        <v>19</v>
      </c>
      <c r="D33" s="1"/>
      <c r="F33" s="13"/>
      <c r="G33" s="13"/>
      <c r="H33" s="13"/>
      <c r="I33" s="13"/>
      <c r="J33" s="13"/>
      <c r="K33" s="13"/>
      <c r="L33" s="13"/>
      <c r="M33" s="13"/>
      <c r="N33" s="13"/>
      <c r="O33" s="13"/>
      <c r="P33" s="13"/>
      <c r="Q33" s="13"/>
      <c r="R33" s="13"/>
      <c r="S33" s="13"/>
      <c r="T33" s="13"/>
      <c r="U33" s="13"/>
      <c r="V33" s="13"/>
      <c r="W33" s="13"/>
      <c r="X33" s="13"/>
    </row>
    <row r="34" spans="2:24" x14ac:dyDescent="0.35">
      <c r="B34" s="35" t="s">
        <v>8</v>
      </c>
      <c r="C34" s="37">
        <f>0.18*C31*C27^4 / (C30*C29^3)</f>
        <v>28.106962559999999</v>
      </c>
      <c r="D34" s="1" t="s">
        <v>7</v>
      </c>
      <c r="F34" s="13"/>
      <c r="G34" s="13"/>
      <c r="H34" s="13"/>
      <c r="I34" s="13"/>
      <c r="J34" s="13"/>
      <c r="K34" s="13"/>
      <c r="L34" s="13"/>
      <c r="M34" s="13"/>
      <c r="N34" s="13"/>
      <c r="O34" s="13"/>
      <c r="P34" s="13"/>
      <c r="Q34" s="13"/>
      <c r="R34" s="13"/>
      <c r="S34" s="13"/>
      <c r="T34" s="13"/>
      <c r="U34" s="13"/>
      <c r="V34" s="13"/>
      <c r="W34" s="13"/>
      <c r="X34" s="13"/>
    </row>
    <row r="35" spans="2:24" x14ac:dyDescent="0.35">
      <c r="B35" s="35" t="s">
        <v>11</v>
      </c>
      <c r="C35" s="2" t="s">
        <v>21</v>
      </c>
      <c r="F35" s="41"/>
      <c r="G35" s="13"/>
      <c r="H35" s="13"/>
      <c r="I35" s="13"/>
      <c r="J35" s="13"/>
      <c r="K35" s="13"/>
      <c r="L35" s="13"/>
      <c r="M35" s="13"/>
      <c r="N35" s="13"/>
      <c r="O35" s="13"/>
      <c r="P35" s="13"/>
      <c r="Q35" s="13"/>
      <c r="R35" s="13"/>
      <c r="S35" s="13"/>
      <c r="T35" s="13"/>
      <c r="U35" s="13"/>
      <c r="V35" s="13"/>
      <c r="W35" s="13"/>
      <c r="X35" s="13"/>
    </row>
    <row r="36" spans="2:24" x14ac:dyDescent="0.35">
      <c r="B36" s="35" t="s">
        <v>8</v>
      </c>
      <c r="C36" s="37">
        <f>C29/C27</f>
        <v>10.638297872340425</v>
      </c>
      <c r="F36" s="41"/>
      <c r="G36" s="13"/>
      <c r="H36" s="13"/>
      <c r="I36" s="13"/>
      <c r="J36" s="13"/>
      <c r="K36" s="13"/>
      <c r="L36" s="13"/>
      <c r="M36" s="13"/>
      <c r="N36" s="13"/>
      <c r="O36" s="13"/>
      <c r="P36" s="13"/>
      <c r="Q36" s="13"/>
      <c r="R36" s="13"/>
      <c r="S36" s="13"/>
      <c r="T36" s="13"/>
      <c r="U36" s="13"/>
      <c r="V36" s="13"/>
      <c r="W36" s="13"/>
      <c r="X36" s="13"/>
    </row>
    <row r="37" spans="2:24" x14ac:dyDescent="0.35">
      <c r="B37" s="35" t="s">
        <v>20</v>
      </c>
      <c r="C37" s="2" t="s">
        <v>22</v>
      </c>
      <c r="F37" s="41"/>
      <c r="G37" s="13"/>
      <c r="H37" s="13"/>
      <c r="I37" s="13"/>
      <c r="J37" s="13"/>
      <c r="K37" s="13"/>
      <c r="L37" s="13"/>
      <c r="M37" s="13"/>
      <c r="N37" s="13"/>
      <c r="O37" s="13"/>
      <c r="P37" s="13"/>
      <c r="Q37" s="13"/>
      <c r="R37" s="13"/>
      <c r="S37" s="13"/>
      <c r="T37" s="13"/>
      <c r="U37" s="13"/>
      <c r="V37" s="13"/>
      <c r="W37" s="13"/>
      <c r="X37" s="13"/>
    </row>
    <row r="38" spans="2:24" x14ac:dyDescent="0.35">
      <c r="B38" s="35" t="s">
        <v>8</v>
      </c>
      <c r="C38" s="42">
        <f>1 + 1.2/C36+ 0.56/C36^2 + 0.5/C36^3</f>
        <v>1.1181634520000001</v>
      </c>
      <c r="F38" s="41"/>
      <c r="G38" s="43"/>
      <c r="H38" s="13"/>
      <c r="I38" s="13"/>
      <c r="J38" s="13"/>
      <c r="K38" s="13"/>
      <c r="L38" s="13"/>
      <c r="M38" s="13"/>
      <c r="N38" s="13"/>
      <c r="O38" s="13"/>
      <c r="P38" s="13"/>
      <c r="Q38" s="13"/>
      <c r="R38" s="13"/>
      <c r="S38" s="13"/>
      <c r="T38" s="13"/>
      <c r="U38" s="13"/>
      <c r="V38" s="13"/>
      <c r="W38" s="13"/>
      <c r="X38" s="13"/>
    </row>
    <row r="39" spans="2:24" x14ac:dyDescent="0.35">
      <c r="B39" s="35" t="s">
        <v>9</v>
      </c>
      <c r="C39" s="2" t="s">
        <v>23</v>
      </c>
      <c r="D39" s="1"/>
      <c r="F39" s="41"/>
      <c r="G39" s="13"/>
      <c r="H39" s="13"/>
      <c r="I39" s="13"/>
      <c r="J39" s="13"/>
      <c r="K39" s="13"/>
      <c r="L39" s="13"/>
      <c r="M39" s="13"/>
      <c r="N39" s="13"/>
      <c r="O39" s="13"/>
      <c r="P39" s="13"/>
      <c r="Q39" s="13"/>
      <c r="R39" s="13"/>
      <c r="S39" s="13"/>
      <c r="T39" s="13"/>
      <c r="U39" s="13"/>
      <c r="V39" s="13"/>
      <c r="W39" s="13"/>
      <c r="X39" s="13"/>
    </row>
    <row r="40" spans="2:24" x14ac:dyDescent="0.35">
      <c r="B40" s="35" t="s">
        <v>8</v>
      </c>
      <c r="C40" s="38">
        <f>C38*C26*C29 / (0.416*C27^3)</f>
        <v>19416.88917769814</v>
      </c>
      <c r="D40" s="1" t="s">
        <v>6</v>
      </c>
      <c r="F40" s="41"/>
      <c r="G40" s="13"/>
      <c r="H40" s="13"/>
      <c r="I40" s="13"/>
      <c r="J40" s="13"/>
      <c r="K40" s="13"/>
      <c r="L40" s="13"/>
      <c r="M40" s="13"/>
      <c r="N40" s="13"/>
      <c r="O40" s="13"/>
      <c r="P40" s="13"/>
      <c r="Q40" s="13"/>
      <c r="R40" s="13"/>
      <c r="S40" s="13"/>
      <c r="T40" s="13"/>
      <c r="U40" s="13"/>
      <c r="V40" s="13"/>
      <c r="W40" s="13"/>
      <c r="X40" s="13"/>
    </row>
    <row r="41" spans="2:24" x14ac:dyDescent="0.35">
      <c r="B41" s="44"/>
      <c r="C41" s="39"/>
      <c r="D41" s="45"/>
      <c r="F41" s="41"/>
      <c r="G41" s="13"/>
      <c r="H41" s="13"/>
      <c r="I41" s="13"/>
      <c r="J41" s="13"/>
      <c r="K41" s="13"/>
      <c r="L41" s="13"/>
      <c r="M41" s="13"/>
      <c r="N41" s="13"/>
      <c r="O41" s="13"/>
      <c r="P41" s="13"/>
      <c r="Q41" s="13"/>
      <c r="R41" s="13"/>
      <c r="S41" s="13"/>
      <c r="T41" s="13"/>
      <c r="U41" s="13"/>
      <c r="V41" s="13"/>
      <c r="W41" s="13"/>
      <c r="X41" s="13"/>
    </row>
    <row r="42" spans="2:24" x14ac:dyDescent="0.35">
      <c r="F42" s="41"/>
      <c r="G42" s="13"/>
      <c r="H42" s="13"/>
      <c r="I42" s="13"/>
      <c r="J42" s="13"/>
      <c r="K42" s="13"/>
      <c r="L42" s="13"/>
      <c r="M42" s="13"/>
      <c r="N42" s="13"/>
      <c r="O42" s="13"/>
      <c r="P42" s="13"/>
      <c r="Q42" s="13"/>
      <c r="R42" s="13"/>
      <c r="S42" s="13"/>
      <c r="T42" s="13"/>
      <c r="U42" s="13"/>
      <c r="V42" s="13"/>
      <c r="W42" s="13"/>
      <c r="X42" s="13"/>
    </row>
    <row r="43" spans="2:24" x14ac:dyDescent="0.35">
      <c r="F43" s="41"/>
      <c r="G43" s="13"/>
      <c r="H43" s="13"/>
      <c r="I43" s="13"/>
      <c r="J43" s="13"/>
      <c r="K43" s="13"/>
      <c r="L43" s="13"/>
      <c r="M43" s="13"/>
      <c r="N43" s="13"/>
      <c r="O43" s="13"/>
      <c r="P43" s="13"/>
      <c r="Q43" s="13"/>
      <c r="R43" s="13"/>
      <c r="S43" s="13"/>
      <c r="T43" s="13"/>
      <c r="U43" s="13"/>
      <c r="V43" s="13"/>
      <c r="W43" s="13"/>
      <c r="X43" s="13"/>
    </row>
    <row r="44" spans="2:24" ht="16" thickBot="1" x14ac:dyDescent="0.4">
      <c r="F44" s="41"/>
      <c r="G44" s="13"/>
      <c r="H44" s="13"/>
      <c r="I44" s="13"/>
      <c r="J44" s="13"/>
      <c r="K44" s="13"/>
      <c r="L44" s="13"/>
      <c r="M44" s="13"/>
      <c r="N44" s="13"/>
      <c r="O44" s="13"/>
      <c r="P44" s="13"/>
      <c r="Q44" s="13"/>
      <c r="R44" s="13"/>
      <c r="S44" s="13"/>
      <c r="T44" s="13"/>
      <c r="U44" s="13"/>
      <c r="V44" s="13"/>
      <c r="W44" s="13"/>
      <c r="X44" s="13"/>
    </row>
    <row r="45" spans="2:24" ht="19" thickBot="1" x14ac:dyDescent="0.5">
      <c r="D45" s="20" t="s">
        <v>225</v>
      </c>
      <c r="E45" s="21"/>
      <c r="F45" s="53"/>
      <c r="G45" s="13"/>
      <c r="H45" s="13"/>
      <c r="I45" s="13"/>
      <c r="J45" s="13"/>
      <c r="K45" s="13"/>
      <c r="L45" s="13"/>
      <c r="M45" s="13"/>
      <c r="N45" s="13"/>
      <c r="O45" s="13"/>
      <c r="P45" s="13"/>
      <c r="Q45" s="13"/>
      <c r="R45" s="13"/>
      <c r="S45" s="13"/>
      <c r="T45" s="13"/>
      <c r="U45" s="13"/>
      <c r="V45" s="13"/>
      <c r="W45" s="13"/>
      <c r="X45" s="13"/>
    </row>
    <row r="46" spans="2:24" ht="16" thickBot="1" x14ac:dyDescent="0.4">
      <c r="F46" s="41"/>
      <c r="G46" s="13"/>
      <c r="H46" s="13"/>
      <c r="I46" s="13"/>
      <c r="J46" s="13"/>
      <c r="K46" s="13"/>
    </row>
    <row r="47" spans="2:24" ht="19" thickBot="1" x14ac:dyDescent="0.5">
      <c r="C47" s="54"/>
      <c r="D47" s="20" t="s">
        <v>226</v>
      </c>
      <c r="E47" s="21"/>
      <c r="F47" s="21"/>
      <c r="G47" s="53"/>
      <c r="H47" s="13"/>
      <c r="I47" s="13"/>
      <c r="J47" s="13"/>
      <c r="K47" s="13"/>
    </row>
    <row r="48" spans="2:24" x14ac:dyDescent="0.35">
      <c r="F48" s="41"/>
      <c r="G48" s="13"/>
      <c r="H48" s="13"/>
      <c r="I48" s="13"/>
      <c r="J48" s="13"/>
      <c r="K48" s="13"/>
    </row>
    <row r="49" spans="2:11" x14ac:dyDescent="0.35">
      <c r="F49" s="41"/>
      <c r="G49" s="13"/>
      <c r="H49" s="13"/>
      <c r="I49" s="13"/>
      <c r="J49" s="13"/>
      <c r="K49" s="13"/>
    </row>
    <row r="50" spans="2:11" x14ac:dyDescent="0.35">
      <c r="F50" s="41"/>
      <c r="G50" s="13"/>
      <c r="H50" s="13"/>
      <c r="I50" s="13"/>
      <c r="J50" s="13"/>
      <c r="K50" s="13"/>
    </row>
    <row r="51" spans="2:11" x14ac:dyDescent="0.35">
      <c r="F51" s="41"/>
      <c r="G51" s="13"/>
      <c r="H51" s="13"/>
      <c r="I51" s="13"/>
      <c r="J51" s="13"/>
      <c r="K51" s="13"/>
    </row>
    <row r="52" spans="2:11" x14ac:dyDescent="0.35">
      <c r="F52" s="41"/>
      <c r="G52" s="13"/>
      <c r="H52" s="13"/>
      <c r="I52" s="13"/>
      <c r="J52" s="13"/>
      <c r="K52" s="13"/>
    </row>
    <row r="53" spans="2:11" x14ac:dyDescent="0.35">
      <c r="F53" s="41"/>
      <c r="G53" s="13"/>
      <c r="H53" s="13"/>
      <c r="I53" s="13"/>
      <c r="J53" s="13"/>
      <c r="K53" s="13"/>
    </row>
    <row r="54" spans="2:11" x14ac:dyDescent="0.35">
      <c r="F54" s="41"/>
      <c r="G54" s="13"/>
      <c r="H54" s="13"/>
      <c r="I54" s="13"/>
      <c r="J54" s="13"/>
      <c r="K54" s="13"/>
    </row>
    <row r="55" spans="2:11" x14ac:dyDescent="0.35">
      <c r="F55" s="41"/>
      <c r="G55" s="13"/>
      <c r="H55" s="13"/>
      <c r="I55" s="13"/>
      <c r="J55" s="13"/>
      <c r="K55" s="13"/>
    </row>
    <row r="56" spans="2:11" x14ac:dyDescent="0.35">
      <c r="B56" s="5"/>
      <c r="C56" s="5"/>
      <c r="G56" s="13"/>
      <c r="H56" s="13"/>
      <c r="I56" s="13"/>
      <c r="J56" s="13"/>
      <c r="K56" s="13"/>
    </row>
    <row r="57" spans="2:11" x14ac:dyDescent="0.35">
      <c r="B57" s="5"/>
      <c r="C57" s="5"/>
      <c r="G57" s="13"/>
      <c r="H57" s="13"/>
      <c r="I57" s="13"/>
      <c r="J57" s="13"/>
      <c r="K57" s="13"/>
    </row>
    <row r="58" spans="2:11" x14ac:dyDescent="0.35">
      <c r="B58" s="5"/>
      <c r="C58" s="5"/>
      <c r="G58" s="13"/>
      <c r="H58" s="13"/>
      <c r="I58" s="13"/>
      <c r="J58" s="13"/>
      <c r="K58" s="13"/>
    </row>
    <row r="59" spans="2:11" x14ac:dyDescent="0.35">
      <c r="B59" s="5"/>
      <c r="C59" s="5"/>
      <c r="G59" s="13"/>
      <c r="H59" s="13"/>
      <c r="I59" s="13"/>
      <c r="J59" s="13"/>
      <c r="K59" s="13"/>
    </row>
    <row r="60" spans="2:11" x14ac:dyDescent="0.35">
      <c r="B60" s="5"/>
      <c r="C60" s="5"/>
      <c r="G60" s="13"/>
      <c r="H60" s="13"/>
      <c r="I60" s="13"/>
      <c r="J60" s="13"/>
      <c r="K60" s="13"/>
    </row>
    <row r="61" spans="2:11" x14ac:dyDescent="0.35">
      <c r="B61" s="5"/>
      <c r="C61" s="5"/>
      <c r="G61" s="13"/>
      <c r="H61" s="13"/>
      <c r="I61" s="13"/>
      <c r="J61" s="13"/>
      <c r="K61" s="13"/>
    </row>
    <row r="62" spans="2:11" x14ac:dyDescent="0.35">
      <c r="B62" s="5"/>
      <c r="C62" s="5"/>
      <c r="G62" s="13"/>
      <c r="H62" s="13"/>
      <c r="I62" s="13"/>
      <c r="J62" s="13"/>
      <c r="K62" s="13"/>
    </row>
    <row r="63" spans="2:11" x14ac:dyDescent="0.35">
      <c r="B63" s="5"/>
      <c r="C63" s="5"/>
      <c r="G63" s="13"/>
      <c r="H63" s="13"/>
      <c r="I63" s="13"/>
      <c r="J63" s="13"/>
      <c r="K63" s="13"/>
    </row>
    <row r="64" spans="2:11" x14ac:dyDescent="0.35">
      <c r="B64" s="5"/>
      <c r="C64" s="5"/>
      <c r="G64" s="13"/>
      <c r="H64" s="13"/>
      <c r="I64" s="13"/>
      <c r="J64" s="13"/>
      <c r="K64" s="13"/>
    </row>
    <row r="65" spans="2:11" x14ac:dyDescent="0.35">
      <c r="B65" s="5"/>
      <c r="C65" s="5"/>
      <c r="G65" s="13"/>
      <c r="H65" s="13"/>
      <c r="I65" s="13"/>
      <c r="J65" s="13"/>
      <c r="K65" s="13"/>
    </row>
    <row r="66" spans="2:11" ht="18" x14ac:dyDescent="0.4">
      <c r="B66" s="52" t="s">
        <v>32</v>
      </c>
      <c r="G66" s="13"/>
      <c r="H66" s="13"/>
      <c r="I66" s="13"/>
      <c r="J66" s="13"/>
      <c r="K66" s="13"/>
    </row>
    <row r="67" spans="2:11" x14ac:dyDescent="0.35">
      <c r="B67" s="5"/>
      <c r="C67" s="46"/>
      <c r="G67" s="13"/>
      <c r="H67" s="13"/>
      <c r="I67" s="13"/>
      <c r="J67" s="13"/>
      <c r="K67" s="13"/>
    </row>
    <row r="68" spans="2:11" ht="16" thickBot="1" x14ac:dyDescent="0.4">
      <c r="B68" s="44"/>
      <c r="C68" s="30" t="s">
        <v>0</v>
      </c>
      <c r="G68" s="13"/>
      <c r="H68" s="13"/>
      <c r="I68" s="13"/>
      <c r="J68" s="13"/>
      <c r="K68" s="13"/>
    </row>
    <row r="69" spans="2:11" x14ac:dyDescent="0.35">
      <c r="B69" s="44" t="s">
        <v>25</v>
      </c>
      <c r="C69" s="47">
        <v>4</v>
      </c>
      <c r="G69" s="13"/>
      <c r="H69" s="13"/>
      <c r="I69" s="13"/>
      <c r="J69" s="13"/>
      <c r="K69" s="13"/>
    </row>
    <row r="70" spans="2:11" x14ac:dyDescent="0.35">
      <c r="B70" s="44" t="s">
        <v>26</v>
      </c>
      <c r="C70" s="32">
        <v>0.125</v>
      </c>
      <c r="G70" s="13"/>
      <c r="H70" s="13"/>
      <c r="I70" s="13"/>
      <c r="J70" s="13"/>
      <c r="K70" s="13"/>
    </row>
    <row r="71" spans="2:11" x14ac:dyDescent="0.35">
      <c r="B71" s="29" t="s">
        <v>3</v>
      </c>
      <c r="C71" s="48">
        <v>5</v>
      </c>
      <c r="G71" s="13"/>
      <c r="H71" s="13"/>
      <c r="I71" s="13"/>
      <c r="J71" s="13"/>
      <c r="K71" s="13"/>
    </row>
    <row r="72" spans="2:11" ht="16" thickBot="1" x14ac:dyDescent="0.4">
      <c r="B72" s="44" t="s">
        <v>29</v>
      </c>
      <c r="C72" s="49">
        <v>7</v>
      </c>
      <c r="G72" s="13"/>
      <c r="H72" s="13"/>
      <c r="I72" s="13"/>
      <c r="J72" s="13"/>
      <c r="K72" s="13"/>
    </row>
    <row r="73" spans="2:11" x14ac:dyDescent="0.35">
      <c r="B73" s="44"/>
      <c r="C73" s="30" t="s">
        <v>1</v>
      </c>
      <c r="G73" s="13"/>
      <c r="H73" s="13"/>
      <c r="I73" s="13"/>
      <c r="J73" s="13"/>
      <c r="K73" s="13"/>
    </row>
    <row r="74" spans="2:11" x14ac:dyDescent="0.35">
      <c r="B74" s="44" t="s">
        <v>31</v>
      </c>
      <c r="C74" s="39" t="s">
        <v>33</v>
      </c>
      <c r="F74" s="41"/>
      <c r="G74" s="13"/>
      <c r="H74" s="13"/>
      <c r="I74" s="13"/>
      <c r="J74" s="13"/>
      <c r="K74" s="13"/>
    </row>
    <row r="75" spans="2:11" x14ac:dyDescent="0.35">
      <c r="B75" s="29" t="s">
        <v>8</v>
      </c>
      <c r="C75" s="39">
        <f>(C69 - 2*C70) / C71</f>
        <v>0.75</v>
      </c>
      <c r="D75" s="5" t="s">
        <v>4</v>
      </c>
      <c r="F75" s="41"/>
      <c r="G75" s="13"/>
      <c r="H75" s="13"/>
      <c r="I75" s="13"/>
      <c r="J75" s="13"/>
      <c r="K75" s="13"/>
    </row>
    <row r="76" spans="2:11" x14ac:dyDescent="0.35">
      <c r="B76" s="29" t="s">
        <v>37</v>
      </c>
      <c r="C76" s="28" t="s">
        <v>34</v>
      </c>
      <c r="F76" s="41"/>
      <c r="G76" s="13"/>
      <c r="H76" s="13"/>
      <c r="I76" s="13"/>
      <c r="J76" s="13"/>
      <c r="K76" s="13"/>
    </row>
    <row r="77" spans="2:11" x14ac:dyDescent="0.35">
      <c r="B77" s="29" t="s">
        <v>8</v>
      </c>
      <c r="C77" s="28">
        <f>C70* C72</f>
        <v>0.875</v>
      </c>
      <c r="D77" s="5" t="s">
        <v>4</v>
      </c>
      <c r="F77" s="41"/>
      <c r="G77" s="13"/>
      <c r="H77" s="13"/>
      <c r="I77" s="13"/>
      <c r="J77" s="13"/>
      <c r="K77" s="13"/>
    </row>
    <row r="78" spans="2:11" x14ac:dyDescent="0.35">
      <c r="F78" s="41"/>
      <c r="G78" s="13"/>
      <c r="H78" s="13"/>
      <c r="I78" s="13"/>
      <c r="J78" s="13"/>
      <c r="K78" s="13"/>
    </row>
    <row r="79" spans="2:11" x14ac:dyDescent="0.35">
      <c r="F79" s="13"/>
      <c r="G79" s="13"/>
      <c r="H79" s="13"/>
      <c r="I79" s="13"/>
      <c r="J79" s="13"/>
      <c r="K79" s="13"/>
    </row>
    <row r="80" spans="2:11" ht="18" x14ac:dyDescent="0.4">
      <c r="B80" s="52" t="s">
        <v>35</v>
      </c>
      <c r="C80" s="46"/>
      <c r="F80" s="13"/>
      <c r="G80" s="13"/>
      <c r="H80" s="13"/>
      <c r="I80" s="13"/>
      <c r="J80" s="13"/>
      <c r="K80" s="13"/>
    </row>
    <row r="81" spans="2:11" ht="16" thickBot="1" x14ac:dyDescent="0.4">
      <c r="B81" s="44"/>
      <c r="C81" s="30" t="s">
        <v>0</v>
      </c>
      <c r="F81" s="13"/>
      <c r="G81" s="13"/>
      <c r="H81" s="13"/>
      <c r="I81" s="13"/>
      <c r="J81" s="13"/>
      <c r="K81" s="13"/>
    </row>
    <row r="82" spans="2:11" x14ac:dyDescent="0.35">
      <c r="B82" s="44" t="s">
        <v>25</v>
      </c>
      <c r="C82" s="47">
        <v>4</v>
      </c>
      <c r="E82" s="45"/>
      <c r="F82" s="13"/>
      <c r="G82" s="13"/>
      <c r="H82" s="13"/>
      <c r="I82" s="13"/>
      <c r="J82" s="13"/>
      <c r="K82" s="13"/>
    </row>
    <row r="83" spans="2:11" x14ac:dyDescent="0.35">
      <c r="B83" s="44" t="s">
        <v>26</v>
      </c>
      <c r="C83" s="32">
        <v>0.125</v>
      </c>
      <c r="E83" s="45"/>
      <c r="F83" s="13"/>
      <c r="G83" s="13"/>
      <c r="H83" s="13"/>
      <c r="I83" s="13"/>
      <c r="J83" s="13"/>
      <c r="K83" s="13"/>
    </row>
    <row r="84" spans="2:11" x14ac:dyDescent="0.35">
      <c r="B84" s="29" t="s">
        <v>3</v>
      </c>
      <c r="C84" s="48">
        <v>5</v>
      </c>
      <c r="E84" s="45"/>
      <c r="F84" s="13"/>
      <c r="G84" s="13"/>
      <c r="H84" s="13"/>
      <c r="I84" s="13"/>
      <c r="J84" s="13"/>
      <c r="K84" s="13"/>
    </row>
    <row r="85" spans="2:11" ht="16" thickBot="1" x14ac:dyDescent="0.4">
      <c r="B85" s="44" t="s">
        <v>29</v>
      </c>
      <c r="C85" s="49">
        <v>7</v>
      </c>
      <c r="F85" s="13"/>
      <c r="G85" s="13"/>
      <c r="H85" s="13"/>
      <c r="I85" s="13"/>
      <c r="J85" s="13"/>
      <c r="K85" s="13"/>
    </row>
    <row r="86" spans="2:11" x14ac:dyDescent="0.35">
      <c r="B86" s="44"/>
      <c r="C86" s="30" t="s">
        <v>1</v>
      </c>
      <c r="F86" s="13"/>
      <c r="G86" s="13"/>
      <c r="H86" s="13"/>
      <c r="I86" s="13"/>
      <c r="J86" s="13"/>
      <c r="K86" s="13"/>
    </row>
    <row r="87" spans="2:11" x14ac:dyDescent="0.35">
      <c r="B87" s="44" t="s">
        <v>31</v>
      </c>
      <c r="C87" s="39" t="s">
        <v>36</v>
      </c>
      <c r="F87" s="13"/>
      <c r="G87" s="13"/>
      <c r="H87" s="13"/>
      <c r="I87" s="13"/>
      <c r="J87" s="13"/>
      <c r="K87" s="13"/>
    </row>
    <row r="88" spans="2:11" x14ac:dyDescent="0.35">
      <c r="B88" s="29" t="s">
        <v>8</v>
      </c>
      <c r="C88" s="39">
        <f>(C82 - 2*C83) / C84</f>
        <v>0.75</v>
      </c>
      <c r="D88" s="5" t="s">
        <v>4</v>
      </c>
      <c r="F88" s="13"/>
      <c r="G88" s="13"/>
      <c r="H88" s="13"/>
      <c r="I88" s="13"/>
      <c r="J88" s="13"/>
      <c r="K88" s="13"/>
    </row>
    <row r="89" spans="2:11" x14ac:dyDescent="0.35">
      <c r="B89" s="29" t="s">
        <v>37</v>
      </c>
      <c r="C89" s="28" t="s">
        <v>38</v>
      </c>
      <c r="F89" s="13"/>
      <c r="G89" s="13"/>
      <c r="H89" s="13"/>
      <c r="I89" s="13"/>
      <c r="J89" s="13"/>
      <c r="K89" s="13"/>
    </row>
    <row r="90" spans="2:11" x14ac:dyDescent="0.35">
      <c r="B90" s="29" t="s">
        <v>8</v>
      </c>
      <c r="C90" s="50">
        <f>C83*(24 + 1)</f>
        <v>3.125</v>
      </c>
      <c r="D90" s="5" t="s">
        <v>4</v>
      </c>
      <c r="F90" s="13"/>
      <c r="G90" s="13"/>
      <c r="H90" s="13"/>
      <c r="I90" s="13"/>
      <c r="J90" s="13"/>
      <c r="K90" s="13"/>
    </row>
    <row r="91" spans="2:11" x14ac:dyDescent="0.35">
      <c r="F91" s="13"/>
      <c r="G91" s="13"/>
      <c r="H91" s="13"/>
      <c r="I91" s="13"/>
      <c r="J91" s="13"/>
      <c r="K91" s="13"/>
    </row>
    <row r="92" spans="2:11" x14ac:dyDescent="0.35">
      <c r="F92" s="13"/>
      <c r="G92" s="13"/>
      <c r="H92" s="13"/>
      <c r="I92" s="13"/>
      <c r="J92" s="13"/>
      <c r="K92" s="13"/>
    </row>
    <row r="93" spans="2:11" ht="18" x14ac:dyDescent="0.4">
      <c r="B93" s="52" t="s">
        <v>40</v>
      </c>
      <c r="C93" s="46"/>
      <c r="F93" s="13"/>
      <c r="G93" s="13"/>
      <c r="H93" s="13"/>
      <c r="I93" s="13"/>
      <c r="J93" s="13"/>
      <c r="K93" s="13"/>
    </row>
    <row r="94" spans="2:11" ht="16" thickBot="1" x14ac:dyDescent="0.4">
      <c r="B94" s="44"/>
      <c r="C94" s="30" t="s">
        <v>0</v>
      </c>
      <c r="F94" s="13"/>
      <c r="G94" s="13"/>
      <c r="H94" s="13"/>
      <c r="I94" s="13"/>
      <c r="J94" s="13"/>
      <c r="K94" s="13"/>
    </row>
    <row r="95" spans="2:11" x14ac:dyDescent="0.35">
      <c r="B95" s="44" t="s">
        <v>25</v>
      </c>
      <c r="C95" s="47">
        <v>4</v>
      </c>
      <c r="F95" s="13"/>
      <c r="G95" s="13"/>
      <c r="H95" s="13"/>
      <c r="I95" s="13"/>
      <c r="J95" s="13"/>
      <c r="K95" s="13"/>
    </row>
    <row r="96" spans="2:11" x14ac:dyDescent="0.35">
      <c r="B96" s="44" t="s">
        <v>26</v>
      </c>
      <c r="C96" s="32">
        <v>0.125</v>
      </c>
      <c r="F96" s="13"/>
      <c r="G96" s="13"/>
      <c r="H96" s="13"/>
      <c r="I96" s="13"/>
      <c r="J96" s="13"/>
      <c r="K96" s="13"/>
    </row>
    <row r="97" spans="2:11" x14ac:dyDescent="0.35">
      <c r="B97" s="29" t="s">
        <v>3</v>
      </c>
      <c r="C97" s="48">
        <v>5</v>
      </c>
      <c r="F97" s="13"/>
      <c r="G97" s="13"/>
      <c r="H97" s="13"/>
      <c r="I97" s="13"/>
      <c r="J97" s="13"/>
      <c r="K97" s="13"/>
    </row>
    <row r="98" spans="2:11" ht="16" thickBot="1" x14ac:dyDescent="0.4">
      <c r="B98" s="44" t="s">
        <v>29</v>
      </c>
      <c r="C98" s="49">
        <v>7</v>
      </c>
      <c r="F98" s="13"/>
      <c r="G98" s="13"/>
      <c r="H98" s="13"/>
      <c r="I98" s="13"/>
      <c r="J98" s="13"/>
      <c r="K98" s="13"/>
    </row>
    <row r="99" spans="2:11" x14ac:dyDescent="0.35">
      <c r="B99" s="44"/>
      <c r="C99" s="30" t="s">
        <v>1</v>
      </c>
      <c r="F99" s="13"/>
      <c r="G99" s="13"/>
      <c r="H99" s="13"/>
      <c r="I99" s="13"/>
      <c r="J99" s="13"/>
      <c r="K99" s="13"/>
    </row>
    <row r="100" spans="2:11" x14ac:dyDescent="0.35">
      <c r="B100" s="44" t="s">
        <v>31</v>
      </c>
      <c r="C100" s="39" t="s">
        <v>30</v>
      </c>
      <c r="F100" s="13"/>
      <c r="G100" s="13"/>
      <c r="H100" s="13"/>
      <c r="I100" s="13"/>
      <c r="J100" s="13"/>
      <c r="K100" s="13"/>
    </row>
    <row r="101" spans="2:11" x14ac:dyDescent="0.35">
      <c r="B101" s="29" t="s">
        <v>8</v>
      </c>
      <c r="C101" s="39">
        <f>(C95 - C96) / C97</f>
        <v>0.77500000000000002</v>
      </c>
      <c r="D101" s="5" t="s">
        <v>4</v>
      </c>
      <c r="F101" s="13"/>
      <c r="G101" s="13"/>
      <c r="H101" s="13"/>
      <c r="I101" s="13"/>
      <c r="J101" s="13"/>
      <c r="K101" s="13"/>
    </row>
    <row r="102" spans="2:11" x14ac:dyDescent="0.35">
      <c r="B102" s="29" t="s">
        <v>37</v>
      </c>
      <c r="C102" s="28" t="s">
        <v>38</v>
      </c>
      <c r="F102" s="13"/>
      <c r="G102" s="13"/>
      <c r="H102" s="13"/>
      <c r="I102" s="13"/>
      <c r="J102" s="13"/>
      <c r="K102" s="13"/>
    </row>
    <row r="103" spans="2:11" x14ac:dyDescent="0.35">
      <c r="B103" s="29" t="s">
        <v>8</v>
      </c>
      <c r="C103" s="50">
        <f>C96*(24 + 1)</f>
        <v>3.125</v>
      </c>
      <c r="D103" s="5" t="s">
        <v>4</v>
      </c>
      <c r="F103" s="13"/>
      <c r="G103" s="13"/>
      <c r="H103" s="13"/>
      <c r="I103" s="13"/>
      <c r="J103" s="13"/>
      <c r="K103" s="13"/>
    </row>
    <row r="104" spans="2:11" x14ac:dyDescent="0.35">
      <c r="F104" s="13"/>
      <c r="G104" s="13"/>
      <c r="H104" s="13"/>
      <c r="I104" s="13"/>
      <c r="J104" s="13"/>
      <c r="K104" s="13"/>
    </row>
    <row r="105" spans="2:11" x14ac:dyDescent="0.35">
      <c r="F105" s="13"/>
      <c r="G105" s="13"/>
      <c r="H105" s="13"/>
      <c r="I105" s="13"/>
      <c r="J105" s="13"/>
      <c r="K105" s="13"/>
    </row>
    <row r="106" spans="2:11" ht="18" x14ac:dyDescent="0.4">
      <c r="B106" s="52" t="s">
        <v>39</v>
      </c>
      <c r="C106" s="46"/>
      <c r="F106" s="13"/>
      <c r="G106" s="13"/>
      <c r="H106" s="13"/>
      <c r="I106" s="13"/>
      <c r="J106" s="13"/>
      <c r="K106" s="13"/>
    </row>
    <row r="107" spans="2:11" ht="16" thickBot="1" x14ac:dyDescent="0.4">
      <c r="B107" s="44"/>
      <c r="C107" s="30" t="s">
        <v>0</v>
      </c>
      <c r="E107" s="1"/>
      <c r="F107" s="13"/>
      <c r="G107" s="13"/>
      <c r="H107" s="13"/>
      <c r="I107" s="13"/>
      <c r="J107" s="13"/>
      <c r="K107" s="13"/>
    </row>
    <row r="108" spans="2:11" x14ac:dyDescent="0.35">
      <c r="B108" s="44" t="s">
        <v>25</v>
      </c>
      <c r="C108" s="47">
        <v>4</v>
      </c>
      <c r="E108" s="1"/>
      <c r="F108" s="13"/>
      <c r="G108" s="13"/>
      <c r="H108" s="13"/>
      <c r="I108" s="13"/>
      <c r="J108" s="13"/>
      <c r="K108" s="13"/>
    </row>
    <row r="109" spans="2:11" x14ac:dyDescent="0.35">
      <c r="B109" s="44" t="s">
        <v>26</v>
      </c>
      <c r="C109" s="32">
        <v>0.125</v>
      </c>
      <c r="E109" s="1"/>
      <c r="F109" s="13"/>
      <c r="G109" s="13"/>
      <c r="H109" s="13"/>
      <c r="I109" s="13"/>
      <c r="J109" s="13"/>
      <c r="K109" s="13"/>
    </row>
    <row r="110" spans="2:11" x14ac:dyDescent="0.35">
      <c r="B110" s="29" t="s">
        <v>3</v>
      </c>
      <c r="C110" s="48">
        <v>5</v>
      </c>
      <c r="E110" s="1"/>
      <c r="F110" s="13"/>
      <c r="G110" s="13"/>
      <c r="H110" s="13"/>
      <c r="I110" s="13"/>
      <c r="J110" s="13"/>
      <c r="K110" s="13"/>
    </row>
    <row r="111" spans="2:11" ht="16" thickBot="1" x14ac:dyDescent="0.4">
      <c r="B111" s="44" t="s">
        <v>29</v>
      </c>
      <c r="C111" s="49">
        <v>7</v>
      </c>
      <c r="F111" s="13"/>
      <c r="G111" s="13"/>
      <c r="H111" s="13"/>
      <c r="I111" s="13"/>
      <c r="J111" s="13"/>
      <c r="K111" s="13"/>
    </row>
    <row r="112" spans="2:11" x14ac:dyDescent="0.35">
      <c r="B112" s="44"/>
      <c r="C112" s="30" t="s">
        <v>1</v>
      </c>
      <c r="F112" s="13"/>
      <c r="G112" s="13"/>
      <c r="H112" s="13"/>
      <c r="I112" s="13"/>
      <c r="J112" s="13"/>
      <c r="K112" s="13"/>
    </row>
    <row r="113" spans="2:11" x14ac:dyDescent="0.35">
      <c r="B113" s="44" t="s">
        <v>31</v>
      </c>
      <c r="C113" s="39" t="s">
        <v>41</v>
      </c>
      <c r="F113" s="13"/>
      <c r="G113" s="13"/>
      <c r="H113" s="13"/>
      <c r="I113" s="13"/>
      <c r="J113" s="13"/>
      <c r="K113" s="13"/>
    </row>
    <row r="114" spans="2:11" x14ac:dyDescent="0.35">
      <c r="B114" s="29" t="s">
        <v>8</v>
      </c>
      <c r="C114" s="39">
        <f>C108 / C110</f>
        <v>0.8</v>
      </c>
      <c r="D114" s="5" t="s">
        <v>4</v>
      </c>
      <c r="F114" s="13"/>
      <c r="G114" s="13"/>
      <c r="H114" s="13"/>
      <c r="I114" s="13"/>
      <c r="J114" s="13"/>
      <c r="K114" s="13"/>
    </row>
    <row r="115" spans="2:11" x14ac:dyDescent="0.35">
      <c r="B115" s="29" t="s">
        <v>37</v>
      </c>
      <c r="C115" s="28" t="s">
        <v>38</v>
      </c>
      <c r="F115" s="13"/>
      <c r="G115" s="13"/>
      <c r="H115" s="13"/>
      <c r="I115" s="13"/>
      <c r="J115" s="13"/>
      <c r="K115" s="13"/>
    </row>
    <row r="116" spans="2:11" x14ac:dyDescent="0.35">
      <c r="B116" s="29" t="s">
        <v>8</v>
      </c>
      <c r="C116" s="50">
        <f>C109*(24 + 1)</f>
        <v>3.125</v>
      </c>
      <c r="D116" s="5" t="s">
        <v>4</v>
      </c>
      <c r="F116" s="13"/>
      <c r="G116" s="13"/>
      <c r="H116" s="13"/>
      <c r="I116" s="13"/>
      <c r="J116" s="13"/>
      <c r="K116" s="13"/>
    </row>
    <row r="117" spans="2:11" x14ac:dyDescent="0.35">
      <c r="F117" s="13"/>
      <c r="G117" s="13"/>
      <c r="H117" s="13"/>
      <c r="I117" s="13"/>
      <c r="J117" s="13"/>
      <c r="K117" s="13"/>
    </row>
    <row r="118" spans="2:11" x14ac:dyDescent="0.35">
      <c r="F118" s="13"/>
      <c r="G118" s="13"/>
      <c r="H118" s="13"/>
      <c r="I118" s="13"/>
      <c r="J118" s="13"/>
      <c r="K118" s="13"/>
    </row>
    <row r="119" spans="2:11" x14ac:dyDescent="0.35">
      <c r="C119" s="28" t="s">
        <v>223</v>
      </c>
      <c r="F119" s="13"/>
      <c r="G119" s="13"/>
      <c r="H119" s="13"/>
      <c r="I119" s="13"/>
      <c r="J119" s="13"/>
      <c r="K119" s="13"/>
    </row>
    <row r="120" spans="2:11" x14ac:dyDescent="0.35">
      <c r="F120" s="13"/>
      <c r="G120" s="13"/>
      <c r="H120" s="13"/>
      <c r="I120" s="13"/>
      <c r="J120" s="13"/>
      <c r="K120" s="13"/>
    </row>
    <row r="121" spans="2:11" x14ac:dyDescent="0.35">
      <c r="F121" s="13"/>
      <c r="G121" s="13"/>
      <c r="H121" s="13"/>
      <c r="I121" s="13"/>
      <c r="J121" s="13"/>
      <c r="K121" s="13"/>
    </row>
    <row r="122" spans="2:11" x14ac:dyDescent="0.35">
      <c r="B122" s="5"/>
      <c r="F122" s="13"/>
      <c r="G122" s="13"/>
      <c r="H122" s="13"/>
      <c r="I122" s="13"/>
      <c r="J122" s="13"/>
      <c r="K122" s="13"/>
    </row>
    <row r="123" spans="2:11" x14ac:dyDescent="0.35">
      <c r="B123" s="5"/>
      <c r="F123" s="13"/>
      <c r="G123" s="13"/>
      <c r="H123" s="13"/>
      <c r="I123" s="13"/>
      <c r="J123" s="13"/>
      <c r="K123" s="13"/>
    </row>
    <row r="124" spans="2:11" x14ac:dyDescent="0.35">
      <c r="B124" s="5"/>
      <c r="F124" s="13"/>
      <c r="G124" s="13"/>
      <c r="H124" s="13"/>
      <c r="I124" s="13"/>
      <c r="J124" s="13"/>
      <c r="K124" s="13"/>
    </row>
    <row r="125" spans="2:11" x14ac:dyDescent="0.35">
      <c r="B125" s="5"/>
      <c r="F125" s="13"/>
    </row>
    <row r="126" spans="2:11" x14ac:dyDescent="0.35">
      <c r="B126" s="5"/>
      <c r="F126" s="13"/>
    </row>
    <row r="127" spans="2:11" x14ac:dyDescent="0.35">
      <c r="B127" s="5"/>
      <c r="F127" s="13"/>
    </row>
    <row r="128" spans="2:11" x14ac:dyDescent="0.35">
      <c r="F128" s="13"/>
    </row>
    <row r="129" spans="2:6" x14ac:dyDescent="0.35">
      <c r="F129" s="13"/>
    </row>
    <row r="136" spans="2:6" x14ac:dyDescent="0.35">
      <c r="B136" s="5"/>
    </row>
    <row r="137" spans="2:6" x14ac:dyDescent="0.35">
      <c r="B137" s="5"/>
    </row>
    <row r="138" spans="2:6" x14ac:dyDescent="0.35">
      <c r="B138" s="5"/>
    </row>
    <row r="139" spans="2:6" x14ac:dyDescent="0.35">
      <c r="B139" s="5"/>
    </row>
    <row r="140" spans="2:6" x14ac:dyDescent="0.35">
      <c r="B140" s="5"/>
    </row>
    <row r="141" spans="2:6" x14ac:dyDescent="0.35">
      <c r="B141" s="5"/>
    </row>
    <row r="142" spans="2:6" x14ac:dyDescent="0.35">
      <c r="B142" s="5"/>
    </row>
    <row r="143" spans="2:6" x14ac:dyDescent="0.35">
      <c r="B143" s="5"/>
    </row>
    <row r="144" spans="2:6" x14ac:dyDescent="0.35">
      <c r="B144" s="5"/>
    </row>
    <row r="145" spans="2:2" x14ac:dyDescent="0.35">
      <c r="B145" s="5"/>
    </row>
    <row r="146" spans="2:2" x14ac:dyDescent="0.35">
      <c r="B146" s="5"/>
    </row>
    <row r="147" spans="2:2" x14ac:dyDescent="0.35">
      <c r="B147" s="5"/>
    </row>
    <row r="148" spans="2:2" x14ac:dyDescent="0.35">
      <c r="B148" s="5"/>
    </row>
    <row r="149" spans="2:2" x14ac:dyDescent="0.35">
      <c r="B149" s="5"/>
    </row>
    <row r="150" spans="2:2" x14ac:dyDescent="0.35">
      <c r="B150" s="5"/>
    </row>
    <row r="151" spans="2:2" x14ac:dyDescent="0.35">
      <c r="B151" s="5"/>
    </row>
    <row r="152" spans="2:2" x14ac:dyDescent="0.35">
      <c r="B152" s="5"/>
    </row>
    <row r="153" spans="2:2" x14ac:dyDescent="0.35">
      <c r="B153" s="5"/>
    </row>
    <row r="154" spans="2:2" x14ac:dyDescent="0.35">
      <c r="B154" s="5"/>
    </row>
    <row r="155" spans="2:2" x14ac:dyDescent="0.35">
      <c r="B155" s="5"/>
    </row>
    <row r="156" spans="2:2" x14ac:dyDescent="0.35">
      <c r="B156" s="5"/>
    </row>
    <row r="157" spans="2:2" x14ac:dyDescent="0.35">
      <c r="B157" s="5"/>
    </row>
    <row r="158" spans="2:2" x14ac:dyDescent="0.35">
      <c r="B158" s="5"/>
    </row>
    <row r="159" spans="2:2" x14ac:dyDescent="0.35">
      <c r="B159" s="5"/>
    </row>
    <row r="160" spans="2:2" x14ac:dyDescent="0.35">
      <c r="B160" s="5"/>
    </row>
    <row r="161" spans="2:4" x14ac:dyDescent="0.35">
      <c r="B161" s="5"/>
    </row>
    <row r="162" spans="2:4" x14ac:dyDescent="0.35">
      <c r="B162" s="5"/>
    </row>
    <row r="163" spans="2:4" x14ac:dyDescent="0.35">
      <c r="B163" s="5"/>
      <c r="C163" s="29"/>
      <c r="D163" s="28"/>
    </row>
  </sheetData>
  <sheetProtection sheet="1" objects="1" scenarios="1" selectLockedCells="1"/>
  <hyperlinks>
    <hyperlink ref="D45" r:id="rId1" xr:uid="{C8324538-0213-489B-A6B9-6FA28992748C}"/>
    <hyperlink ref="D47" r:id="rId2" xr:uid="{85A18392-306E-4FF4-A4B3-72D56DB91A87}"/>
  </hyperlinks>
  <printOptions gridLines="1"/>
  <pageMargins left="0.7" right="0.7" top="0.75" bottom="0.75" header="0.3" footer="0.3"/>
  <pageSetup orientation="portrait"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27"/>
  <sheetViews>
    <sheetView zoomScaleNormal="100" workbookViewId="0">
      <selection activeCell="H1" sqref="H1"/>
    </sheetView>
  </sheetViews>
  <sheetFormatPr defaultColWidth="9.1796875" defaultRowHeight="15.5" x14ac:dyDescent="0.35"/>
  <cols>
    <col min="1" max="1" width="3.54296875" style="5" customWidth="1"/>
    <col min="2" max="2" width="58.6328125" style="5" customWidth="1"/>
    <col min="3" max="3" width="20.7265625" style="28" customWidth="1"/>
    <col min="4" max="4" width="9.54296875" style="28" customWidth="1"/>
    <col min="5" max="5" width="9.1796875" style="5"/>
    <col min="6" max="6" width="5" style="29" customWidth="1"/>
    <col min="7" max="7" width="43" style="5" customWidth="1"/>
    <col min="8" max="8" width="17.54296875" style="5" customWidth="1"/>
    <col min="9" max="9" width="10.1796875" style="5" customWidth="1"/>
    <col min="10" max="16384" width="9.1796875" style="5"/>
  </cols>
  <sheetData>
    <row r="1" spans="2:22" ht="20" x14ac:dyDescent="0.4">
      <c r="B1" s="18" t="s">
        <v>125</v>
      </c>
      <c r="F1" s="55"/>
      <c r="G1" s="13"/>
      <c r="H1" s="13"/>
      <c r="I1" s="13"/>
      <c r="J1" s="13"/>
      <c r="K1" s="13"/>
    </row>
    <row r="2" spans="2:22" x14ac:dyDescent="0.35">
      <c r="B2" s="3"/>
      <c r="F2" s="55"/>
      <c r="G2" s="13"/>
      <c r="H2" s="13"/>
      <c r="I2" s="13"/>
      <c r="J2" s="13"/>
      <c r="K2" s="13"/>
      <c r="L2" s="13"/>
      <c r="M2" s="13"/>
      <c r="N2" s="13"/>
      <c r="O2" s="13"/>
      <c r="P2" s="13"/>
      <c r="Q2" s="13"/>
      <c r="R2" s="13"/>
      <c r="S2" s="13"/>
      <c r="T2" s="13"/>
      <c r="U2" s="13"/>
      <c r="V2" s="13"/>
    </row>
    <row r="3" spans="2:22" x14ac:dyDescent="0.35">
      <c r="B3" s="29"/>
      <c r="F3" s="55"/>
      <c r="G3" s="13"/>
      <c r="H3" s="13"/>
      <c r="I3" s="13"/>
      <c r="J3" s="13"/>
      <c r="K3" s="13"/>
      <c r="L3" s="13"/>
      <c r="M3" s="13"/>
      <c r="N3" s="13"/>
      <c r="O3" s="13"/>
      <c r="P3" s="13"/>
      <c r="Q3" s="13"/>
      <c r="R3" s="13"/>
      <c r="S3" s="13"/>
      <c r="T3" s="13"/>
      <c r="U3" s="13"/>
      <c r="V3" s="13"/>
    </row>
    <row r="4" spans="2:22" x14ac:dyDescent="0.35">
      <c r="F4" s="55"/>
      <c r="G4" s="13"/>
      <c r="H4" s="13"/>
      <c r="I4" s="13"/>
      <c r="J4" s="13"/>
      <c r="K4" s="13"/>
      <c r="L4" s="13"/>
      <c r="M4" s="13"/>
      <c r="N4" s="13"/>
      <c r="O4" s="13"/>
      <c r="P4" s="13"/>
      <c r="Q4" s="13"/>
      <c r="R4" s="13"/>
      <c r="S4" s="13"/>
      <c r="T4" s="13"/>
      <c r="U4" s="13"/>
      <c r="V4" s="13"/>
    </row>
    <row r="5" spans="2:22" ht="18" x14ac:dyDescent="0.4">
      <c r="B5" s="90" t="s">
        <v>182</v>
      </c>
      <c r="C5" s="57"/>
      <c r="D5" s="57"/>
      <c r="F5" s="55"/>
      <c r="G5" s="13"/>
      <c r="H5" s="13"/>
      <c r="I5" s="13"/>
      <c r="J5" s="13"/>
      <c r="K5" s="13"/>
      <c r="L5" s="13"/>
      <c r="M5" s="13"/>
      <c r="N5" s="13"/>
      <c r="O5" s="13"/>
      <c r="P5" s="13"/>
      <c r="Q5" s="13"/>
      <c r="R5" s="13"/>
      <c r="S5" s="13"/>
      <c r="T5" s="13"/>
      <c r="U5" s="13"/>
      <c r="V5" s="13"/>
    </row>
    <row r="6" spans="2:22" x14ac:dyDescent="0.35">
      <c r="F6" s="55"/>
      <c r="G6" s="13"/>
      <c r="H6" s="13"/>
      <c r="I6" s="13"/>
      <c r="J6" s="13"/>
      <c r="K6" s="13"/>
      <c r="L6" s="13"/>
      <c r="M6" s="13"/>
      <c r="N6" s="13"/>
      <c r="O6" s="13"/>
      <c r="P6" s="13"/>
      <c r="Q6" s="13"/>
      <c r="R6" s="13"/>
      <c r="S6" s="13"/>
      <c r="T6" s="13"/>
      <c r="U6" s="13"/>
      <c r="V6" s="13"/>
    </row>
    <row r="7" spans="2:22" x14ac:dyDescent="0.35">
      <c r="F7" s="55"/>
      <c r="G7" s="13"/>
      <c r="H7" s="13"/>
      <c r="I7" s="13"/>
      <c r="J7" s="13"/>
      <c r="K7" s="13"/>
      <c r="L7" s="13"/>
      <c r="M7" s="13"/>
      <c r="N7" s="13"/>
      <c r="O7" s="13"/>
      <c r="P7" s="13"/>
      <c r="Q7" s="13"/>
      <c r="R7" s="13"/>
      <c r="S7" s="13"/>
      <c r="T7" s="13"/>
      <c r="U7" s="13"/>
      <c r="V7" s="13"/>
    </row>
    <row r="8" spans="2:22" x14ac:dyDescent="0.35">
      <c r="F8" s="55"/>
      <c r="G8" s="13"/>
      <c r="H8" s="13"/>
      <c r="I8" s="13"/>
      <c r="J8" s="13"/>
      <c r="K8" s="13"/>
      <c r="L8" s="13"/>
      <c r="M8" s="13"/>
      <c r="N8" s="13"/>
      <c r="O8" s="13"/>
      <c r="P8" s="13"/>
      <c r="Q8" s="13"/>
      <c r="R8" s="13"/>
      <c r="S8" s="13"/>
      <c r="T8" s="13"/>
      <c r="U8" s="13"/>
      <c r="V8" s="13"/>
    </row>
    <row r="9" spans="2:22" x14ac:dyDescent="0.35">
      <c r="F9" s="55"/>
      <c r="G9" s="13"/>
      <c r="H9" s="13"/>
      <c r="I9" s="13"/>
      <c r="J9" s="13"/>
      <c r="K9" s="13"/>
      <c r="L9" s="13"/>
      <c r="M9" s="13"/>
      <c r="N9" s="13"/>
      <c r="O9" s="13"/>
      <c r="P9" s="13"/>
      <c r="Q9" s="13"/>
      <c r="R9" s="13"/>
      <c r="S9" s="13"/>
      <c r="T9" s="13"/>
      <c r="U9" s="13"/>
      <c r="V9" s="13"/>
    </row>
    <row r="10" spans="2:22" x14ac:dyDescent="0.35">
      <c r="F10" s="55"/>
      <c r="G10" s="13"/>
      <c r="H10" s="13"/>
      <c r="I10" s="13"/>
      <c r="J10" s="13"/>
      <c r="K10" s="13"/>
      <c r="L10" s="13"/>
      <c r="M10" s="13"/>
      <c r="N10" s="13"/>
      <c r="O10" s="13"/>
      <c r="P10" s="13"/>
      <c r="Q10" s="13"/>
      <c r="R10" s="13"/>
      <c r="S10" s="13"/>
      <c r="T10" s="13"/>
      <c r="U10" s="13"/>
      <c r="V10" s="13"/>
    </row>
    <row r="11" spans="2:22" x14ac:dyDescent="0.35">
      <c r="F11" s="55"/>
      <c r="G11" s="13"/>
      <c r="H11" s="13"/>
      <c r="I11" s="13"/>
      <c r="J11" s="13"/>
      <c r="K11" s="13"/>
      <c r="L11" s="13"/>
      <c r="M11" s="13"/>
      <c r="N11" s="13"/>
      <c r="O11" s="13"/>
      <c r="P11" s="13"/>
      <c r="Q11" s="13"/>
      <c r="R11" s="13"/>
      <c r="S11" s="13"/>
      <c r="T11" s="13"/>
      <c r="U11" s="13"/>
      <c r="V11" s="13"/>
    </row>
    <row r="12" spans="2:22" x14ac:dyDescent="0.35">
      <c r="F12" s="55"/>
      <c r="G12" s="13"/>
      <c r="H12" s="13"/>
      <c r="I12" s="13"/>
      <c r="J12" s="13"/>
      <c r="K12" s="13"/>
      <c r="L12" s="13"/>
      <c r="M12" s="13"/>
      <c r="N12" s="13"/>
      <c r="O12" s="13"/>
      <c r="P12" s="13"/>
      <c r="Q12" s="13"/>
      <c r="R12" s="13"/>
      <c r="S12" s="13"/>
      <c r="T12" s="13"/>
      <c r="U12" s="13"/>
      <c r="V12" s="13"/>
    </row>
    <row r="13" spans="2:22" x14ac:dyDescent="0.35">
      <c r="F13" s="55"/>
      <c r="G13" s="13"/>
      <c r="H13" s="13"/>
      <c r="I13" s="13"/>
      <c r="J13" s="13"/>
      <c r="K13" s="13"/>
      <c r="L13" s="13"/>
      <c r="M13" s="13"/>
      <c r="N13" s="13"/>
      <c r="O13" s="13"/>
      <c r="P13" s="13"/>
      <c r="Q13" s="13"/>
      <c r="R13" s="13"/>
      <c r="S13" s="13"/>
      <c r="T13" s="13"/>
      <c r="U13" s="13"/>
      <c r="V13" s="13"/>
    </row>
    <row r="14" spans="2:22" x14ac:dyDescent="0.35">
      <c r="F14" s="55"/>
      <c r="G14" s="13"/>
      <c r="H14" s="13"/>
      <c r="I14" s="13"/>
      <c r="J14" s="13"/>
      <c r="K14" s="13"/>
      <c r="L14" s="13"/>
      <c r="M14" s="13"/>
      <c r="N14" s="13"/>
      <c r="O14" s="13"/>
      <c r="P14" s="13"/>
      <c r="Q14" s="13"/>
      <c r="R14" s="13"/>
      <c r="S14" s="13"/>
      <c r="T14" s="13"/>
      <c r="U14" s="13"/>
      <c r="V14" s="13"/>
    </row>
    <row r="15" spans="2:22" x14ac:dyDescent="0.35">
      <c r="F15" s="55"/>
      <c r="G15" s="13"/>
      <c r="H15" s="13"/>
      <c r="I15" s="13"/>
      <c r="J15" s="13"/>
      <c r="K15" s="13"/>
      <c r="L15" s="13"/>
      <c r="M15" s="13"/>
      <c r="N15" s="13"/>
      <c r="O15" s="13"/>
      <c r="P15" s="13"/>
      <c r="Q15" s="13"/>
      <c r="R15" s="13"/>
      <c r="S15" s="13"/>
      <c r="T15" s="13"/>
      <c r="U15" s="13"/>
      <c r="V15" s="13"/>
    </row>
    <row r="16" spans="2:22" x14ac:dyDescent="0.35">
      <c r="F16" s="55"/>
      <c r="G16" s="13"/>
      <c r="H16" s="13"/>
      <c r="I16" s="13"/>
      <c r="J16" s="13"/>
      <c r="K16" s="13"/>
      <c r="L16" s="13"/>
      <c r="M16" s="13"/>
      <c r="N16" s="13"/>
      <c r="O16" s="13"/>
      <c r="P16" s="13"/>
      <c r="Q16" s="13"/>
      <c r="R16" s="13"/>
      <c r="S16" s="13"/>
      <c r="T16" s="13"/>
      <c r="U16" s="13"/>
      <c r="V16" s="13"/>
    </row>
    <row r="17" spans="2:22" x14ac:dyDescent="0.35">
      <c r="F17" s="55"/>
      <c r="G17" s="13"/>
      <c r="H17" s="13"/>
      <c r="I17" s="13"/>
      <c r="J17" s="13"/>
      <c r="K17" s="13"/>
      <c r="L17" s="13"/>
      <c r="M17" s="13"/>
      <c r="N17" s="13"/>
      <c r="O17" s="13"/>
      <c r="P17" s="13"/>
      <c r="Q17" s="13"/>
      <c r="R17" s="13"/>
      <c r="S17" s="13"/>
      <c r="T17" s="13"/>
      <c r="U17" s="13"/>
      <c r="V17" s="13"/>
    </row>
    <row r="18" spans="2:22" x14ac:dyDescent="0.35">
      <c r="F18" s="55"/>
      <c r="G18" s="13"/>
      <c r="H18" s="13"/>
      <c r="I18" s="13"/>
      <c r="J18" s="13"/>
      <c r="K18" s="13"/>
      <c r="L18" s="13"/>
      <c r="M18" s="13"/>
      <c r="N18" s="13"/>
      <c r="O18" s="13"/>
      <c r="P18" s="13"/>
      <c r="Q18" s="13"/>
      <c r="R18" s="13"/>
      <c r="S18" s="13"/>
      <c r="T18" s="13"/>
      <c r="U18" s="13"/>
      <c r="V18" s="13"/>
    </row>
    <row r="19" spans="2:22" x14ac:dyDescent="0.35">
      <c r="F19" s="55"/>
      <c r="H19" s="28"/>
      <c r="I19" s="28"/>
      <c r="J19" s="13"/>
      <c r="K19" s="13"/>
      <c r="L19" s="13"/>
      <c r="M19" s="13"/>
      <c r="N19" s="13"/>
      <c r="O19" s="13"/>
      <c r="P19" s="13"/>
      <c r="Q19" s="13"/>
      <c r="R19" s="13"/>
      <c r="S19" s="13"/>
      <c r="T19" s="13"/>
      <c r="U19" s="13"/>
      <c r="V19" s="13"/>
    </row>
    <row r="20" spans="2:22" ht="18" x14ac:dyDescent="0.4">
      <c r="F20" s="55"/>
      <c r="G20" s="91" t="s">
        <v>228</v>
      </c>
      <c r="H20" s="28"/>
      <c r="I20" s="28"/>
      <c r="J20" s="13"/>
      <c r="K20" s="13"/>
      <c r="L20" s="13"/>
      <c r="M20" s="13"/>
      <c r="N20" s="13"/>
      <c r="O20" s="13"/>
      <c r="P20" s="13"/>
      <c r="Q20" s="13"/>
      <c r="R20" s="13"/>
      <c r="S20" s="13"/>
      <c r="T20" s="13"/>
      <c r="U20" s="13"/>
      <c r="V20" s="13"/>
    </row>
    <row r="21" spans="2:22" ht="18.5" thickBot="1" x14ac:dyDescent="0.45">
      <c r="B21" s="17" t="s">
        <v>183</v>
      </c>
      <c r="F21" s="55"/>
      <c r="H21" s="59" t="s">
        <v>126</v>
      </c>
      <c r="I21" s="57"/>
      <c r="J21" s="13"/>
      <c r="K21" s="13"/>
      <c r="L21" s="13"/>
      <c r="M21" s="13"/>
      <c r="N21" s="13"/>
      <c r="O21" s="13"/>
      <c r="P21" s="13"/>
      <c r="Q21" s="13"/>
      <c r="R21" s="13"/>
      <c r="S21" s="13"/>
      <c r="T21" s="13"/>
      <c r="U21" s="13"/>
      <c r="V21" s="13"/>
    </row>
    <row r="22" spans="2:22" x14ac:dyDescent="0.35">
      <c r="F22" s="55"/>
      <c r="G22" s="60" t="s">
        <v>159</v>
      </c>
      <c r="H22" s="40">
        <v>600</v>
      </c>
      <c r="I22" s="57" t="s">
        <v>127</v>
      </c>
      <c r="J22" s="13"/>
      <c r="K22" s="13"/>
      <c r="L22" s="13"/>
      <c r="M22" s="13"/>
      <c r="N22" s="13"/>
      <c r="O22" s="13"/>
      <c r="P22" s="13"/>
      <c r="Q22" s="13"/>
      <c r="R22" s="13"/>
      <c r="S22" s="13"/>
      <c r="T22" s="13"/>
      <c r="U22" s="13"/>
      <c r="V22" s="13"/>
    </row>
    <row r="23" spans="2:22" x14ac:dyDescent="0.35">
      <c r="F23" s="55"/>
      <c r="G23" s="60" t="s">
        <v>128</v>
      </c>
      <c r="H23" s="32">
        <v>20</v>
      </c>
      <c r="I23" s="57" t="s">
        <v>129</v>
      </c>
      <c r="J23" s="13"/>
      <c r="K23" s="13"/>
      <c r="L23" s="13"/>
      <c r="M23" s="13"/>
      <c r="N23" s="13"/>
      <c r="O23" s="13"/>
      <c r="P23" s="13"/>
      <c r="Q23" s="13"/>
      <c r="R23" s="13"/>
      <c r="S23" s="13"/>
      <c r="T23" s="13"/>
      <c r="U23" s="13"/>
      <c r="V23" s="13"/>
    </row>
    <row r="24" spans="2:22" x14ac:dyDescent="0.35">
      <c r="F24" s="55"/>
      <c r="G24" s="60" t="s">
        <v>143</v>
      </c>
      <c r="H24" s="32">
        <v>1.5</v>
      </c>
      <c r="I24" s="57" t="s">
        <v>4</v>
      </c>
      <c r="J24" s="13"/>
      <c r="K24" s="13"/>
      <c r="L24" s="13"/>
      <c r="M24" s="13"/>
      <c r="N24" s="13"/>
      <c r="O24" s="13"/>
      <c r="P24" s="13"/>
      <c r="Q24" s="13"/>
      <c r="R24" s="13"/>
      <c r="S24" s="13"/>
      <c r="T24" s="13"/>
      <c r="U24" s="13"/>
      <c r="V24" s="13"/>
    </row>
    <row r="25" spans="2:22" x14ac:dyDescent="0.35">
      <c r="F25" s="55"/>
      <c r="G25" s="60" t="s">
        <v>144</v>
      </c>
      <c r="H25" s="32">
        <v>1</v>
      </c>
      <c r="I25" s="57" t="s">
        <v>4</v>
      </c>
      <c r="J25" s="13"/>
      <c r="K25" s="13"/>
      <c r="L25" s="13"/>
      <c r="M25" s="13"/>
      <c r="N25" s="13"/>
      <c r="O25" s="13"/>
      <c r="P25" s="13"/>
      <c r="Q25" s="13"/>
      <c r="R25" s="13"/>
      <c r="S25" s="13"/>
      <c r="T25" s="13"/>
      <c r="U25" s="13"/>
      <c r="V25" s="13"/>
    </row>
    <row r="26" spans="2:22" ht="16" thickBot="1" x14ac:dyDescent="0.4">
      <c r="F26" s="55"/>
      <c r="G26" s="60" t="s">
        <v>165</v>
      </c>
      <c r="H26" s="34">
        <v>11500000</v>
      </c>
      <c r="I26" s="61" t="s">
        <v>141</v>
      </c>
      <c r="J26" s="13"/>
      <c r="K26" s="13"/>
      <c r="L26" s="13"/>
      <c r="M26" s="13"/>
      <c r="N26" s="13"/>
      <c r="O26" s="13"/>
      <c r="P26" s="13"/>
      <c r="Q26" s="13"/>
      <c r="R26" s="13"/>
      <c r="S26" s="13"/>
      <c r="T26" s="13"/>
      <c r="U26" s="13"/>
      <c r="V26" s="13"/>
    </row>
    <row r="27" spans="2:22" x14ac:dyDescent="0.35">
      <c r="F27" s="55"/>
      <c r="G27" s="56"/>
      <c r="H27" s="59" t="s">
        <v>132</v>
      </c>
      <c r="I27" s="57"/>
      <c r="J27" s="13"/>
      <c r="K27" s="13"/>
      <c r="L27" s="13"/>
      <c r="M27" s="13"/>
      <c r="N27" s="13"/>
      <c r="O27" s="13"/>
      <c r="P27" s="13"/>
      <c r="Q27" s="13"/>
      <c r="R27" s="13"/>
      <c r="S27" s="13"/>
      <c r="T27" s="13"/>
      <c r="U27" s="13"/>
      <c r="V27" s="13"/>
    </row>
    <row r="28" spans="2:22" x14ac:dyDescent="0.35">
      <c r="F28" s="55"/>
      <c r="G28" s="62" t="s">
        <v>133</v>
      </c>
      <c r="H28" s="56">
        <v>3.1415999999999999</v>
      </c>
      <c r="I28" s="63" t="s">
        <v>5</v>
      </c>
      <c r="J28" s="13"/>
      <c r="K28" s="13"/>
      <c r="L28" s="13"/>
      <c r="M28" s="13"/>
      <c r="N28" s="13"/>
      <c r="O28" s="13"/>
      <c r="P28" s="13"/>
      <c r="Q28" s="13"/>
      <c r="R28" s="13"/>
      <c r="S28" s="13"/>
      <c r="T28" s="13"/>
      <c r="U28" s="13"/>
      <c r="V28" s="13"/>
    </row>
    <row r="29" spans="2:22" x14ac:dyDescent="0.35">
      <c r="F29" s="55"/>
      <c r="G29" s="62" t="s">
        <v>173</v>
      </c>
      <c r="H29" s="56" t="s">
        <v>145</v>
      </c>
      <c r="I29" s="56" t="s">
        <v>130</v>
      </c>
      <c r="J29" s="13"/>
      <c r="K29" s="13"/>
      <c r="L29" s="13"/>
      <c r="M29" s="13"/>
      <c r="N29" s="13"/>
      <c r="O29" s="13"/>
      <c r="P29" s="13"/>
      <c r="Q29" s="13"/>
      <c r="R29" s="13"/>
      <c r="S29" s="13"/>
      <c r="T29" s="13"/>
      <c r="U29" s="13"/>
      <c r="V29" s="13"/>
    </row>
    <row r="30" spans="2:22" x14ac:dyDescent="0.35">
      <c r="F30" s="55"/>
      <c r="G30" s="62" t="s">
        <v>134</v>
      </c>
      <c r="H30" s="64">
        <f>H28*(H24^2-H25^2)/4</f>
        <v>0.98175000000000001</v>
      </c>
      <c r="I30" s="56" t="s">
        <v>135</v>
      </c>
      <c r="J30" s="13"/>
      <c r="K30" s="13"/>
      <c r="L30" s="13"/>
      <c r="M30" s="13"/>
      <c r="N30" s="13"/>
      <c r="O30" s="13"/>
      <c r="P30" s="13"/>
      <c r="Q30" s="13"/>
      <c r="R30" s="13"/>
      <c r="S30" s="13"/>
      <c r="T30" s="13"/>
      <c r="U30" s="13"/>
      <c r="V30" s="13"/>
    </row>
    <row r="31" spans="2:22" x14ac:dyDescent="0.35">
      <c r="F31" s="55"/>
      <c r="G31" s="62" t="s">
        <v>139</v>
      </c>
      <c r="H31" s="56" t="s">
        <v>147</v>
      </c>
      <c r="I31" s="56"/>
      <c r="J31" s="13"/>
      <c r="K31" s="13"/>
      <c r="L31" s="13"/>
      <c r="M31" s="13"/>
      <c r="N31" s="13"/>
      <c r="O31" s="13"/>
      <c r="P31" s="13"/>
      <c r="Q31" s="13"/>
      <c r="R31" s="13"/>
      <c r="S31" s="13"/>
      <c r="T31" s="13"/>
      <c r="U31" s="13"/>
      <c r="V31" s="13"/>
    </row>
    <row r="32" spans="2:22" x14ac:dyDescent="0.35">
      <c r="F32" s="55"/>
      <c r="G32" s="62" t="s">
        <v>140</v>
      </c>
      <c r="H32" s="65">
        <f>H28*(H24^4-H25^4)/32</f>
        <v>0.39883593750000002</v>
      </c>
      <c r="I32" s="56" t="s">
        <v>138</v>
      </c>
      <c r="J32" s="13"/>
      <c r="K32" s="13"/>
      <c r="L32" s="13"/>
      <c r="M32" s="13"/>
      <c r="N32" s="13"/>
      <c r="O32" s="13"/>
      <c r="P32" s="13"/>
      <c r="Q32" s="13"/>
      <c r="R32" s="13"/>
      <c r="S32" s="13"/>
      <c r="T32" s="13"/>
      <c r="U32" s="13"/>
      <c r="V32" s="13"/>
    </row>
    <row r="33" spans="2:22" x14ac:dyDescent="0.35">
      <c r="F33" s="55"/>
      <c r="G33" s="62" t="s">
        <v>184</v>
      </c>
      <c r="H33" s="56" t="s">
        <v>148</v>
      </c>
      <c r="I33" s="56" t="s">
        <v>152</v>
      </c>
      <c r="J33" s="13"/>
      <c r="K33" s="13"/>
      <c r="L33" s="13"/>
      <c r="M33" s="13"/>
      <c r="N33" s="13"/>
      <c r="O33" s="13"/>
      <c r="P33" s="13"/>
      <c r="Q33" s="13"/>
      <c r="R33" s="13"/>
      <c r="S33" s="13"/>
      <c r="T33" s="13"/>
      <c r="U33" s="13"/>
      <c r="V33" s="13"/>
    </row>
    <row r="34" spans="2:22" x14ac:dyDescent="0.35">
      <c r="F34" s="55"/>
      <c r="G34" s="62" t="s">
        <v>150</v>
      </c>
      <c r="H34" s="66">
        <f>(4/3)*H22 / H30</f>
        <v>814.87140310669724</v>
      </c>
      <c r="I34" s="56" t="s">
        <v>6</v>
      </c>
      <c r="J34" s="13"/>
      <c r="K34" s="13"/>
      <c r="L34" s="13"/>
      <c r="M34" s="13"/>
      <c r="N34" s="13"/>
      <c r="O34" s="13"/>
      <c r="P34" s="13"/>
      <c r="Q34" s="13"/>
      <c r="R34" s="13"/>
      <c r="S34" s="13"/>
      <c r="T34" s="13"/>
      <c r="U34" s="13"/>
      <c r="V34" s="13"/>
    </row>
    <row r="35" spans="2:22" x14ac:dyDescent="0.35">
      <c r="F35" s="55"/>
      <c r="G35" s="62" t="s">
        <v>194</v>
      </c>
      <c r="H35" s="2" t="s">
        <v>166</v>
      </c>
      <c r="I35" s="2"/>
      <c r="J35" s="13"/>
      <c r="K35" s="13"/>
      <c r="L35" s="13"/>
      <c r="M35" s="13"/>
      <c r="N35" s="13"/>
      <c r="O35" s="13"/>
      <c r="P35" s="13"/>
      <c r="Q35" s="13"/>
      <c r="R35" s="13"/>
      <c r="S35" s="13"/>
      <c r="T35" s="13"/>
      <c r="U35" s="13"/>
      <c r="V35" s="13"/>
    </row>
    <row r="36" spans="2:22" x14ac:dyDescent="0.35">
      <c r="F36" s="55"/>
      <c r="G36" s="29" t="s">
        <v>8</v>
      </c>
      <c r="H36" s="67">
        <f>H22/ (H26*H32)</f>
        <v>1.3081547608401829E-4</v>
      </c>
      <c r="I36" s="2" t="s">
        <v>167</v>
      </c>
      <c r="J36" s="13"/>
      <c r="K36" s="13"/>
      <c r="L36" s="13"/>
      <c r="M36" s="13"/>
      <c r="N36" s="13"/>
      <c r="O36" s="13"/>
      <c r="P36" s="13"/>
      <c r="Q36" s="13"/>
      <c r="R36" s="13"/>
      <c r="S36" s="13"/>
      <c r="T36" s="13"/>
      <c r="U36" s="13"/>
      <c r="V36" s="13"/>
    </row>
    <row r="37" spans="2:22" x14ac:dyDescent="0.35">
      <c r="F37" s="55"/>
      <c r="G37" s="29" t="s">
        <v>8</v>
      </c>
      <c r="H37" s="42">
        <f>57.3*H36</f>
        <v>7.4957267796142476E-3</v>
      </c>
      <c r="I37" s="2" t="s">
        <v>168</v>
      </c>
      <c r="J37" s="13"/>
      <c r="K37" s="13"/>
      <c r="L37" s="13"/>
      <c r="M37" s="13"/>
      <c r="N37" s="13"/>
      <c r="O37" s="13"/>
      <c r="P37" s="13"/>
      <c r="Q37" s="13"/>
      <c r="R37" s="13"/>
      <c r="S37" s="13"/>
      <c r="T37" s="13"/>
      <c r="U37" s="13"/>
      <c r="V37" s="13"/>
    </row>
    <row r="38" spans="2:22" x14ac:dyDescent="0.35">
      <c r="F38" s="55" t="s">
        <v>130</v>
      </c>
      <c r="G38" s="13"/>
      <c r="H38" s="13"/>
      <c r="I38" s="13"/>
      <c r="J38" s="13"/>
      <c r="K38" s="13"/>
    </row>
    <row r="39" spans="2:22" ht="18" x14ac:dyDescent="0.4">
      <c r="B39" s="91" t="s">
        <v>196</v>
      </c>
      <c r="F39" s="55"/>
      <c r="G39" s="13"/>
      <c r="H39" s="13"/>
      <c r="I39" s="13"/>
      <c r="J39" s="13"/>
      <c r="K39" s="13"/>
      <c r="L39" s="13"/>
      <c r="M39" s="13"/>
      <c r="N39" s="13"/>
      <c r="O39" s="13"/>
      <c r="P39" s="13"/>
      <c r="Q39" s="13"/>
      <c r="R39" s="13"/>
      <c r="S39" s="13"/>
      <c r="T39" s="13"/>
      <c r="U39" s="13"/>
    </row>
    <row r="40" spans="2:22" x14ac:dyDescent="0.35">
      <c r="F40" s="55"/>
      <c r="G40" s="13"/>
      <c r="H40" s="13"/>
      <c r="I40" s="13"/>
      <c r="J40" s="13"/>
      <c r="K40" s="13"/>
      <c r="L40" s="13"/>
      <c r="M40" s="13"/>
      <c r="N40" s="13"/>
      <c r="O40" s="13"/>
      <c r="P40" s="13"/>
      <c r="Q40" s="13"/>
      <c r="R40" s="13"/>
      <c r="S40" s="13"/>
      <c r="T40" s="13"/>
      <c r="U40" s="13"/>
    </row>
    <row r="41" spans="2:22" x14ac:dyDescent="0.35">
      <c r="B41" s="1" t="s">
        <v>195</v>
      </c>
      <c r="F41" s="55"/>
      <c r="G41" s="41"/>
      <c r="H41" s="13"/>
      <c r="I41" s="13"/>
      <c r="J41" s="13"/>
      <c r="K41" s="13"/>
      <c r="L41" s="13"/>
      <c r="M41" s="13"/>
      <c r="N41" s="13"/>
      <c r="O41" s="13"/>
      <c r="P41" s="13"/>
      <c r="Q41" s="13"/>
      <c r="R41" s="13"/>
      <c r="S41" s="13"/>
      <c r="T41" s="13"/>
      <c r="U41" s="13"/>
    </row>
    <row r="42" spans="2:22" ht="16" thickBot="1" x14ac:dyDescent="0.4">
      <c r="C42" s="59" t="s">
        <v>126</v>
      </c>
      <c r="D42" s="57"/>
      <c r="F42" s="55"/>
      <c r="G42" s="41"/>
      <c r="H42" s="13"/>
      <c r="I42" s="13"/>
      <c r="J42" s="13"/>
      <c r="K42" s="13"/>
      <c r="L42" s="13"/>
      <c r="M42" s="13"/>
      <c r="N42" s="13"/>
      <c r="O42" s="13"/>
      <c r="P42" s="13"/>
      <c r="Q42" s="13"/>
      <c r="R42" s="13"/>
      <c r="S42" s="13"/>
      <c r="T42" s="13"/>
      <c r="U42" s="13"/>
    </row>
    <row r="43" spans="2:22" x14ac:dyDescent="0.35">
      <c r="B43" s="60" t="s">
        <v>159</v>
      </c>
      <c r="C43" s="40">
        <v>600</v>
      </c>
      <c r="D43" s="57" t="s">
        <v>127</v>
      </c>
      <c r="F43" s="55"/>
      <c r="G43" s="68"/>
      <c r="H43" s="68"/>
      <c r="I43" s="13"/>
      <c r="J43" s="13"/>
      <c r="K43" s="13"/>
      <c r="L43" s="13"/>
      <c r="M43" s="13"/>
      <c r="N43" s="13"/>
      <c r="O43" s="13"/>
      <c r="P43" s="13"/>
      <c r="Q43" s="13"/>
      <c r="R43" s="13"/>
      <c r="S43" s="13"/>
      <c r="T43" s="13"/>
      <c r="U43" s="13"/>
    </row>
    <row r="44" spans="2:22" x14ac:dyDescent="0.35">
      <c r="B44" s="60" t="s">
        <v>128</v>
      </c>
      <c r="C44" s="32">
        <v>20</v>
      </c>
      <c r="D44" s="57" t="s">
        <v>129</v>
      </c>
      <c r="F44" s="55"/>
      <c r="G44" s="68"/>
      <c r="H44" s="68"/>
      <c r="I44" s="13"/>
      <c r="J44" s="13"/>
      <c r="K44" s="13"/>
      <c r="L44" s="13"/>
      <c r="M44" s="13"/>
      <c r="N44" s="13"/>
      <c r="O44" s="13"/>
      <c r="P44" s="13"/>
      <c r="Q44" s="13"/>
      <c r="R44" s="13"/>
      <c r="S44" s="13"/>
      <c r="T44" s="13"/>
      <c r="U44" s="13"/>
    </row>
    <row r="45" spans="2:22" x14ac:dyDescent="0.35">
      <c r="B45" s="60" t="s">
        <v>143</v>
      </c>
      <c r="C45" s="32">
        <v>1.5</v>
      </c>
      <c r="D45" s="57" t="s">
        <v>4</v>
      </c>
      <c r="F45" s="55"/>
      <c r="G45" s="68"/>
      <c r="H45" s="68"/>
      <c r="I45" s="13"/>
      <c r="J45" s="13"/>
      <c r="K45" s="13"/>
      <c r="L45" s="13"/>
      <c r="M45" s="13"/>
      <c r="N45" s="13"/>
      <c r="O45" s="13"/>
      <c r="P45" s="13"/>
      <c r="Q45" s="13"/>
      <c r="R45" s="13"/>
      <c r="S45" s="13"/>
      <c r="T45" s="13"/>
      <c r="U45" s="13"/>
    </row>
    <row r="46" spans="2:22" x14ac:dyDescent="0.35">
      <c r="B46" s="60" t="s">
        <v>144</v>
      </c>
      <c r="C46" s="32">
        <v>1</v>
      </c>
      <c r="D46" s="57" t="s">
        <v>4</v>
      </c>
      <c r="F46" s="55"/>
      <c r="G46" s="68"/>
      <c r="H46" s="68"/>
      <c r="I46" s="13"/>
      <c r="J46" s="13"/>
      <c r="K46" s="13"/>
      <c r="L46" s="13"/>
      <c r="M46" s="13"/>
      <c r="N46" s="13"/>
      <c r="O46" s="13"/>
      <c r="P46" s="13"/>
      <c r="Q46" s="13"/>
      <c r="R46" s="13"/>
      <c r="S46" s="13"/>
      <c r="T46" s="13"/>
      <c r="U46" s="13"/>
    </row>
    <row r="47" spans="2:22" ht="16" thickBot="1" x14ac:dyDescent="0.4">
      <c r="B47" s="60" t="s">
        <v>165</v>
      </c>
      <c r="C47" s="34">
        <v>11500000</v>
      </c>
      <c r="D47" s="61" t="s">
        <v>141</v>
      </c>
      <c r="F47" s="55"/>
      <c r="G47" s="68"/>
      <c r="H47" s="69"/>
      <c r="I47" s="13"/>
      <c r="J47" s="13"/>
      <c r="K47" s="13"/>
      <c r="L47" s="13"/>
      <c r="M47" s="13"/>
      <c r="N47" s="13"/>
      <c r="O47" s="13"/>
      <c r="P47" s="13"/>
      <c r="Q47" s="13"/>
      <c r="R47" s="13"/>
      <c r="S47" s="13"/>
      <c r="T47" s="13"/>
      <c r="U47" s="13"/>
    </row>
    <row r="48" spans="2:22" x14ac:dyDescent="0.35">
      <c r="B48" s="56"/>
      <c r="C48" s="59" t="s">
        <v>132</v>
      </c>
      <c r="D48" s="57"/>
      <c r="F48" s="55"/>
      <c r="G48" s="41"/>
      <c r="H48" s="13"/>
      <c r="I48" s="13"/>
      <c r="J48" s="13"/>
      <c r="K48" s="13"/>
      <c r="L48" s="13"/>
      <c r="M48" s="13"/>
      <c r="N48" s="13"/>
      <c r="O48" s="13"/>
      <c r="P48" s="13"/>
      <c r="Q48" s="13"/>
      <c r="R48" s="13"/>
      <c r="S48" s="13"/>
      <c r="T48" s="13"/>
      <c r="U48" s="13"/>
    </row>
    <row r="49" spans="1:21" x14ac:dyDescent="0.35">
      <c r="B49" s="62" t="s">
        <v>133</v>
      </c>
      <c r="C49" s="56">
        <v>3.1415999999999999</v>
      </c>
      <c r="D49" s="63" t="s">
        <v>5</v>
      </c>
      <c r="F49" s="55"/>
      <c r="G49" s="13"/>
      <c r="H49" s="13"/>
      <c r="I49" s="13"/>
      <c r="J49" s="13"/>
      <c r="K49" s="13"/>
      <c r="L49" s="13"/>
      <c r="M49" s="13"/>
      <c r="N49" s="13"/>
      <c r="O49" s="13"/>
      <c r="P49" s="13"/>
      <c r="Q49" s="13"/>
      <c r="R49" s="13"/>
      <c r="S49" s="13"/>
      <c r="T49" s="13"/>
      <c r="U49" s="13"/>
    </row>
    <row r="50" spans="1:21" x14ac:dyDescent="0.35">
      <c r="B50" s="62" t="s">
        <v>173</v>
      </c>
      <c r="C50" s="56" t="s">
        <v>145</v>
      </c>
      <c r="D50" s="56" t="s">
        <v>130</v>
      </c>
      <c r="F50" s="55"/>
      <c r="G50" s="13"/>
      <c r="H50" s="13"/>
      <c r="I50" s="13"/>
      <c r="J50" s="13"/>
      <c r="K50" s="13"/>
      <c r="L50" s="13"/>
      <c r="M50" s="13"/>
      <c r="N50" s="13"/>
      <c r="O50" s="13"/>
      <c r="P50" s="13"/>
      <c r="Q50" s="13"/>
      <c r="R50" s="13"/>
      <c r="S50" s="13"/>
      <c r="T50" s="13"/>
      <c r="U50" s="13"/>
    </row>
    <row r="51" spans="1:21" x14ac:dyDescent="0.35">
      <c r="B51" s="62" t="s">
        <v>134</v>
      </c>
      <c r="C51" s="64">
        <f>C49*(C45^2-C46^2)/4</f>
        <v>0.98175000000000001</v>
      </c>
      <c r="D51" s="56" t="s">
        <v>135</v>
      </c>
      <c r="F51" s="55"/>
      <c r="G51" s="13"/>
      <c r="H51" s="13"/>
      <c r="I51" s="13"/>
      <c r="J51" s="13"/>
      <c r="K51" s="13"/>
      <c r="L51" s="13"/>
      <c r="M51" s="13"/>
      <c r="N51" s="13"/>
      <c r="O51" s="13"/>
      <c r="P51" s="13"/>
      <c r="Q51" s="13"/>
      <c r="R51" s="13"/>
      <c r="S51" s="13"/>
      <c r="T51" s="13"/>
      <c r="U51" s="13"/>
    </row>
    <row r="52" spans="1:21" x14ac:dyDescent="0.35">
      <c r="B52" s="62" t="s">
        <v>139</v>
      </c>
      <c r="C52" s="56" t="s">
        <v>147</v>
      </c>
      <c r="D52" s="56"/>
      <c r="F52" s="55"/>
      <c r="G52" s="13"/>
      <c r="H52" s="13"/>
      <c r="I52" s="13"/>
      <c r="J52" s="13"/>
      <c r="K52" s="13"/>
      <c r="L52" s="13"/>
      <c r="M52" s="13"/>
      <c r="N52" s="13"/>
      <c r="O52" s="13"/>
      <c r="P52" s="13"/>
      <c r="Q52" s="13"/>
      <c r="R52" s="13"/>
      <c r="S52" s="13"/>
      <c r="T52" s="13"/>
      <c r="U52" s="13"/>
    </row>
    <row r="53" spans="1:21" x14ac:dyDescent="0.35">
      <c r="B53" s="62" t="s">
        <v>140</v>
      </c>
      <c r="C53" s="65">
        <f>C49*(C45^4-C46^4)/32</f>
        <v>0.39883593750000002</v>
      </c>
      <c r="D53" s="56" t="s">
        <v>138</v>
      </c>
      <c r="F53" s="55"/>
      <c r="G53" s="13"/>
      <c r="H53" s="13"/>
      <c r="I53" s="13"/>
      <c r="J53" s="13"/>
      <c r="K53" s="13"/>
      <c r="L53" s="13"/>
      <c r="M53" s="13"/>
      <c r="N53" s="13"/>
      <c r="O53" s="13"/>
      <c r="P53" s="13"/>
      <c r="Q53" s="13"/>
      <c r="R53" s="13"/>
      <c r="S53" s="13"/>
      <c r="T53" s="13"/>
      <c r="U53" s="13"/>
    </row>
    <row r="54" spans="1:21" x14ac:dyDescent="0.35">
      <c r="B54" s="62" t="s">
        <v>184</v>
      </c>
      <c r="C54" s="56" t="s">
        <v>214</v>
      </c>
      <c r="F54" s="55"/>
      <c r="G54" s="13"/>
      <c r="H54" s="13"/>
      <c r="I54" s="13"/>
      <c r="J54" s="13"/>
      <c r="K54" s="13"/>
      <c r="L54" s="13"/>
      <c r="M54" s="13"/>
      <c r="N54" s="13"/>
      <c r="O54" s="13"/>
      <c r="P54" s="13"/>
      <c r="Q54" s="13"/>
      <c r="R54" s="13"/>
      <c r="S54" s="13"/>
      <c r="T54" s="13"/>
      <c r="U54" s="13"/>
    </row>
    <row r="55" spans="1:21" x14ac:dyDescent="0.35">
      <c r="A55" s="70"/>
      <c r="B55" s="62" t="s">
        <v>150</v>
      </c>
      <c r="C55" s="66">
        <f>16*C43*C45/(3.124*(C45^4-C46^4))</f>
        <v>1134.6400078794445</v>
      </c>
      <c r="D55" s="56" t="s">
        <v>141</v>
      </c>
      <c r="F55" s="55"/>
      <c r="G55" s="9"/>
      <c r="H55" s="13"/>
      <c r="I55" s="13"/>
      <c r="J55" s="13"/>
      <c r="K55" s="13"/>
      <c r="L55" s="13"/>
      <c r="M55" s="13"/>
      <c r="N55" s="13"/>
      <c r="O55" s="13"/>
      <c r="P55" s="13"/>
      <c r="Q55" s="13"/>
      <c r="R55" s="13"/>
      <c r="S55" s="13"/>
      <c r="T55" s="13"/>
      <c r="U55" s="13"/>
    </row>
    <row r="56" spans="1:21" x14ac:dyDescent="0.35">
      <c r="B56" s="62" t="s">
        <v>194</v>
      </c>
      <c r="C56" s="2" t="s">
        <v>166</v>
      </c>
      <c r="D56" s="2"/>
      <c r="F56" s="55"/>
      <c r="G56" s="13"/>
      <c r="H56" s="13"/>
      <c r="I56" s="13"/>
      <c r="J56" s="13"/>
      <c r="K56" s="13"/>
      <c r="L56" s="13"/>
      <c r="M56" s="13"/>
      <c r="N56" s="13"/>
      <c r="O56" s="13"/>
      <c r="P56" s="13"/>
      <c r="Q56" s="13"/>
      <c r="R56" s="13"/>
      <c r="S56" s="13"/>
      <c r="T56" s="13"/>
      <c r="U56" s="13"/>
    </row>
    <row r="57" spans="1:21" x14ac:dyDescent="0.35">
      <c r="B57" s="29" t="s">
        <v>8</v>
      </c>
      <c r="C57" s="67">
        <f>C43/ (C47*C53)</f>
        <v>1.3081547608401829E-4</v>
      </c>
      <c r="D57" s="2" t="s">
        <v>167</v>
      </c>
      <c r="F57" s="55"/>
      <c r="G57" s="13"/>
      <c r="H57" s="13"/>
      <c r="I57" s="13"/>
      <c r="J57" s="13"/>
      <c r="K57" s="13"/>
      <c r="L57" s="13"/>
      <c r="M57" s="13"/>
      <c r="N57" s="13"/>
      <c r="O57" s="13"/>
      <c r="P57" s="13"/>
      <c r="Q57" s="13"/>
      <c r="R57" s="13"/>
      <c r="S57" s="13"/>
      <c r="T57" s="13"/>
      <c r="U57" s="13"/>
    </row>
    <row r="58" spans="1:21" x14ac:dyDescent="0.35">
      <c r="B58" s="29" t="s">
        <v>8</v>
      </c>
      <c r="C58" s="42">
        <f>57.3*C57</f>
        <v>7.4957267796142476E-3</v>
      </c>
      <c r="D58" s="2" t="s">
        <v>168</v>
      </c>
      <c r="F58" s="55"/>
      <c r="G58" s="9"/>
      <c r="H58" s="13"/>
      <c r="I58" s="13"/>
      <c r="J58" s="13"/>
      <c r="K58" s="13"/>
      <c r="L58" s="13"/>
      <c r="M58" s="13"/>
      <c r="N58" s="13"/>
      <c r="O58" s="13"/>
      <c r="P58" s="13"/>
      <c r="Q58" s="13"/>
      <c r="R58" s="13"/>
      <c r="S58" s="13"/>
      <c r="T58" s="13"/>
      <c r="U58" s="13"/>
    </row>
    <row r="59" spans="1:21" x14ac:dyDescent="0.35">
      <c r="F59" s="55"/>
      <c r="G59" s="13"/>
      <c r="H59" s="13"/>
      <c r="I59" s="13"/>
      <c r="J59" s="13"/>
      <c r="K59" s="13"/>
      <c r="L59" s="13"/>
      <c r="M59" s="13"/>
      <c r="N59" s="13"/>
      <c r="O59" s="13"/>
      <c r="P59" s="13"/>
      <c r="Q59" s="13"/>
      <c r="R59" s="13"/>
      <c r="S59" s="13"/>
      <c r="T59" s="13"/>
      <c r="U59" s="13"/>
    </row>
    <row r="60" spans="1:21" ht="18" x14ac:dyDescent="0.4">
      <c r="B60" s="17" t="s">
        <v>197</v>
      </c>
      <c r="F60" s="55"/>
      <c r="G60" s="13"/>
      <c r="H60" s="13"/>
      <c r="I60" s="13"/>
      <c r="J60" s="13"/>
      <c r="K60" s="13"/>
      <c r="L60" s="55"/>
      <c r="M60" s="13"/>
      <c r="N60" s="13"/>
      <c r="O60" s="13"/>
      <c r="P60" s="13"/>
      <c r="Q60" s="13"/>
      <c r="R60" s="13"/>
      <c r="S60" s="13"/>
      <c r="T60" s="13"/>
      <c r="U60" s="13"/>
    </row>
    <row r="61" spans="1:21" x14ac:dyDescent="0.35">
      <c r="F61" s="55"/>
      <c r="G61" s="13"/>
      <c r="H61" s="13"/>
      <c r="I61" s="13"/>
      <c r="J61" s="13"/>
      <c r="K61" s="13"/>
      <c r="L61" s="55"/>
      <c r="M61" s="13"/>
      <c r="N61" s="13"/>
      <c r="O61" s="13"/>
      <c r="P61" s="13"/>
      <c r="Q61" s="13"/>
      <c r="R61" s="13"/>
      <c r="S61" s="13"/>
      <c r="T61" s="13"/>
      <c r="U61" s="13"/>
    </row>
    <row r="62" spans="1:21" x14ac:dyDescent="0.35">
      <c r="F62" s="55"/>
      <c r="G62" s="13"/>
      <c r="H62" s="13"/>
      <c r="I62" s="13"/>
      <c r="J62" s="13"/>
      <c r="K62" s="13"/>
      <c r="L62" s="55"/>
      <c r="M62" s="13"/>
      <c r="N62" s="13"/>
      <c r="O62" s="13"/>
      <c r="P62" s="13"/>
      <c r="Q62" s="13"/>
      <c r="R62" s="13"/>
      <c r="S62" s="13"/>
      <c r="T62" s="13"/>
      <c r="U62" s="13"/>
    </row>
    <row r="63" spans="1:21" x14ac:dyDescent="0.35">
      <c r="F63" s="55"/>
      <c r="G63" s="13"/>
      <c r="H63" s="13"/>
      <c r="I63" s="13"/>
      <c r="J63" s="13"/>
      <c r="K63" s="13"/>
      <c r="L63" s="55"/>
      <c r="M63" s="13"/>
      <c r="N63" s="13"/>
      <c r="O63" s="13"/>
      <c r="P63" s="13"/>
      <c r="Q63" s="13"/>
      <c r="R63" s="13"/>
      <c r="S63" s="13"/>
      <c r="T63" s="13"/>
      <c r="U63" s="13"/>
    </row>
    <row r="64" spans="1:21" x14ac:dyDescent="0.35">
      <c r="F64" s="55"/>
      <c r="G64" s="13"/>
      <c r="H64" s="13"/>
      <c r="I64" s="13"/>
      <c r="J64" s="13"/>
      <c r="K64" s="13"/>
      <c r="L64" s="55"/>
      <c r="M64" s="13"/>
      <c r="N64" s="13"/>
      <c r="O64" s="13"/>
      <c r="P64" s="13"/>
      <c r="Q64" s="13"/>
      <c r="R64" s="13"/>
      <c r="S64" s="13"/>
      <c r="T64" s="13"/>
      <c r="U64" s="13"/>
    </row>
    <row r="65" spans="2:21" x14ac:dyDescent="0.35">
      <c r="F65" s="55"/>
      <c r="G65" s="13"/>
      <c r="H65" s="13"/>
      <c r="I65" s="13"/>
      <c r="J65" s="13"/>
      <c r="K65" s="13"/>
      <c r="L65" s="55"/>
      <c r="M65" s="13"/>
      <c r="N65" s="13"/>
      <c r="O65" s="13"/>
      <c r="P65" s="13"/>
      <c r="Q65" s="13"/>
      <c r="R65" s="13"/>
      <c r="S65" s="13"/>
      <c r="T65" s="13"/>
      <c r="U65" s="13"/>
    </row>
    <row r="66" spans="2:21" x14ac:dyDescent="0.35">
      <c r="F66" s="55"/>
      <c r="G66" s="13"/>
      <c r="H66" s="13"/>
      <c r="I66" s="13"/>
      <c r="J66" s="13"/>
      <c r="K66" s="13"/>
      <c r="L66" s="55"/>
      <c r="M66" s="13"/>
      <c r="N66" s="13"/>
      <c r="O66" s="13"/>
      <c r="P66" s="13"/>
      <c r="Q66" s="13"/>
      <c r="R66" s="13"/>
      <c r="S66" s="13"/>
      <c r="T66" s="13"/>
      <c r="U66" s="13"/>
    </row>
    <row r="67" spans="2:21" x14ac:dyDescent="0.35">
      <c r="F67" s="55"/>
      <c r="G67" s="13"/>
      <c r="H67" s="13"/>
      <c r="I67" s="13"/>
      <c r="J67" s="13"/>
      <c r="K67" s="13"/>
      <c r="L67" s="55"/>
      <c r="M67" s="13"/>
      <c r="N67" s="13"/>
      <c r="O67" s="13"/>
      <c r="P67" s="13"/>
      <c r="Q67" s="13"/>
      <c r="R67" s="13"/>
      <c r="S67" s="13"/>
      <c r="T67" s="13"/>
      <c r="U67" s="13"/>
    </row>
    <row r="68" spans="2:21" x14ac:dyDescent="0.35">
      <c r="F68" s="55"/>
      <c r="G68" s="13"/>
      <c r="H68" s="13"/>
      <c r="I68" s="13"/>
      <c r="J68" s="13"/>
      <c r="K68" s="13"/>
      <c r="L68" s="72"/>
      <c r="M68" s="13"/>
      <c r="N68" s="13"/>
      <c r="O68" s="13"/>
      <c r="P68" s="13"/>
      <c r="Q68" s="13"/>
      <c r="R68" s="13"/>
      <c r="S68" s="13"/>
      <c r="T68" s="13"/>
      <c r="U68" s="13"/>
    </row>
    <row r="69" spans="2:21" x14ac:dyDescent="0.35">
      <c r="F69" s="55"/>
      <c r="G69" s="13"/>
      <c r="H69" s="13"/>
      <c r="I69" s="13"/>
      <c r="J69" s="13"/>
      <c r="K69" s="13"/>
      <c r="L69" s="55"/>
      <c r="M69" s="13"/>
      <c r="N69" s="13"/>
      <c r="O69" s="13"/>
      <c r="P69" s="13"/>
      <c r="Q69" s="13"/>
      <c r="R69" s="13"/>
      <c r="S69" s="13"/>
      <c r="T69" s="13"/>
      <c r="U69" s="13"/>
    </row>
    <row r="70" spans="2:21" x14ac:dyDescent="0.35">
      <c r="F70" s="55"/>
      <c r="G70" s="13"/>
      <c r="H70" s="13"/>
      <c r="I70" s="13"/>
      <c r="J70" s="13"/>
      <c r="K70" s="13"/>
      <c r="L70" s="55"/>
      <c r="M70" s="13"/>
      <c r="N70" s="13"/>
      <c r="O70" s="13"/>
      <c r="P70" s="13"/>
      <c r="Q70" s="13"/>
      <c r="R70" s="13"/>
      <c r="S70" s="13"/>
      <c r="T70" s="13"/>
      <c r="U70" s="13"/>
    </row>
    <row r="71" spans="2:21" x14ac:dyDescent="0.35">
      <c r="F71" s="55"/>
      <c r="G71" s="13"/>
      <c r="H71" s="13"/>
      <c r="I71" s="13"/>
      <c r="J71" s="13"/>
      <c r="K71" s="13"/>
      <c r="L71" s="55"/>
      <c r="M71" s="13"/>
      <c r="N71" s="13"/>
      <c r="O71" s="13"/>
      <c r="P71" s="13"/>
      <c r="Q71" s="13"/>
      <c r="R71" s="13"/>
      <c r="S71" s="13"/>
      <c r="T71" s="13"/>
      <c r="U71" s="13"/>
    </row>
    <row r="72" spans="2:21" x14ac:dyDescent="0.35">
      <c r="F72" s="55"/>
      <c r="G72" s="13"/>
      <c r="H72" s="13"/>
      <c r="I72" s="13"/>
      <c r="J72" s="13"/>
      <c r="K72" s="13"/>
      <c r="L72" s="55"/>
      <c r="M72" s="13"/>
      <c r="N72" s="13"/>
      <c r="O72" s="13"/>
      <c r="P72" s="13"/>
      <c r="Q72" s="13"/>
      <c r="R72" s="13"/>
      <c r="S72" s="13"/>
      <c r="T72" s="13"/>
      <c r="U72" s="13"/>
    </row>
    <row r="73" spans="2:21" x14ac:dyDescent="0.35">
      <c r="F73" s="55"/>
      <c r="G73" s="13"/>
      <c r="H73" s="13"/>
      <c r="I73" s="13"/>
      <c r="J73" s="13"/>
      <c r="K73" s="13"/>
      <c r="L73" s="55"/>
      <c r="M73" s="13"/>
      <c r="N73" s="13"/>
      <c r="O73" s="13"/>
      <c r="P73" s="13"/>
      <c r="Q73" s="13"/>
      <c r="R73" s="13"/>
      <c r="S73" s="13"/>
      <c r="T73" s="13"/>
      <c r="U73" s="13"/>
    </row>
    <row r="74" spans="2:21" x14ac:dyDescent="0.35">
      <c r="F74" s="55"/>
      <c r="G74" s="13"/>
      <c r="H74" s="13"/>
      <c r="I74" s="13"/>
      <c r="J74" s="13"/>
      <c r="K74" s="13"/>
      <c r="L74" s="55"/>
      <c r="M74" s="13"/>
      <c r="N74" s="13"/>
      <c r="O74" s="13"/>
      <c r="P74" s="13"/>
      <c r="Q74" s="13"/>
      <c r="R74" s="13"/>
      <c r="S74" s="13"/>
      <c r="T74" s="13"/>
      <c r="U74" s="13"/>
    </row>
    <row r="75" spans="2:21" x14ac:dyDescent="0.35">
      <c r="F75" s="55"/>
      <c r="G75" s="13"/>
      <c r="H75" s="13"/>
      <c r="I75" s="13"/>
      <c r="J75" s="13"/>
      <c r="K75" s="13"/>
      <c r="L75" s="55"/>
      <c r="M75" s="13"/>
      <c r="N75" s="13"/>
      <c r="O75" s="13"/>
      <c r="P75" s="13"/>
      <c r="Q75" s="13"/>
      <c r="R75" s="13"/>
      <c r="S75" s="13"/>
      <c r="T75" s="13"/>
      <c r="U75" s="13"/>
    </row>
    <row r="76" spans="2:21" x14ac:dyDescent="0.35">
      <c r="F76" s="55"/>
      <c r="G76" s="13"/>
      <c r="H76" s="13"/>
      <c r="I76" s="13"/>
      <c r="J76" s="13"/>
      <c r="K76" s="13"/>
      <c r="L76" s="55"/>
      <c r="M76" s="13"/>
      <c r="N76" s="13"/>
      <c r="O76" s="13"/>
      <c r="P76" s="13"/>
      <c r="Q76" s="13"/>
      <c r="R76" s="13"/>
      <c r="S76" s="13"/>
      <c r="T76" s="13"/>
      <c r="U76" s="13"/>
    </row>
    <row r="77" spans="2:21" x14ac:dyDescent="0.35">
      <c r="F77" s="55"/>
      <c r="G77" s="13"/>
      <c r="H77" s="13"/>
      <c r="I77" s="13"/>
      <c r="J77" s="13"/>
      <c r="K77" s="13"/>
      <c r="L77" s="55"/>
      <c r="M77" s="13"/>
      <c r="N77" s="13"/>
      <c r="O77" s="13"/>
      <c r="P77" s="13"/>
      <c r="Q77" s="13"/>
      <c r="R77" s="13"/>
      <c r="S77" s="13"/>
      <c r="T77" s="13"/>
      <c r="U77" s="13"/>
    </row>
    <row r="78" spans="2:21" x14ac:dyDescent="0.35">
      <c r="B78" s="60"/>
      <c r="C78" s="12" t="s">
        <v>176</v>
      </c>
      <c r="F78" s="55"/>
      <c r="G78" s="13"/>
      <c r="H78" s="13"/>
      <c r="I78" s="13"/>
      <c r="J78" s="13"/>
      <c r="K78" s="13"/>
      <c r="L78" s="55"/>
      <c r="M78" s="13"/>
      <c r="N78" s="13"/>
      <c r="O78" s="13"/>
      <c r="P78" s="13"/>
      <c r="Q78" s="13"/>
      <c r="R78" s="13"/>
      <c r="S78" s="13"/>
      <c r="T78" s="13"/>
      <c r="U78" s="13"/>
    </row>
    <row r="79" spans="2:21" ht="18" x14ac:dyDescent="0.4">
      <c r="B79" s="90" t="s">
        <v>186</v>
      </c>
      <c r="F79" s="55"/>
      <c r="G79" s="13"/>
      <c r="H79" s="13"/>
      <c r="I79" s="13"/>
      <c r="J79" s="13"/>
      <c r="K79" s="13"/>
      <c r="L79" s="13"/>
      <c r="M79" s="13"/>
      <c r="N79" s="13"/>
      <c r="O79" s="13"/>
      <c r="P79" s="13"/>
      <c r="Q79" s="13"/>
      <c r="R79" s="13"/>
      <c r="S79" s="13"/>
      <c r="T79" s="13"/>
      <c r="U79" s="13"/>
    </row>
    <row r="80" spans="2:21" x14ac:dyDescent="0.35">
      <c r="F80" s="55"/>
      <c r="G80" s="13"/>
      <c r="H80" s="13"/>
      <c r="I80" s="13"/>
      <c r="J80" s="13"/>
      <c r="K80" s="13"/>
      <c r="L80" s="13"/>
      <c r="M80" s="13"/>
      <c r="N80" s="13"/>
      <c r="O80" s="13"/>
      <c r="P80" s="13"/>
      <c r="Q80" s="13"/>
      <c r="R80" s="13"/>
      <c r="S80" s="13"/>
      <c r="T80" s="13"/>
      <c r="U80" s="13"/>
    </row>
    <row r="81" spans="2:21" x14ac:dyDescent="0.35">
      <c r="F81" s="55"/>
      <c r="G81" s="13"/>
      <c r="H81" s="13"/>
      <c r="I81" s="13"/>
      <c r="J81" s="13"/>
      <c r="K81" s="13"/>
      <c r="L81" s="13"/>
      <c r="M81" s="13"/>
      <c r="N81" s="13"/>
      <c r="O81" s="13"/>
      <c r="P81" s="13"/>
      <c r="Q81" s="13"/>
      <c r="R81" s="13"/>
      <c r="S81" s="13"/>
      <c r="T81" s="13"/>
      <c r="U81" s="13"/>
    </row>
    <row r="82" spans="2:21" x14ac:dyDescent="0.35">
      <c r="F82" s="55"/>
      <c r="G82" s="13"/>
      <c r="H82" s="13"/>
      <c r="I82" s="13"/>
      <c r="J82" s="13"/>
      <c r="K82" s="13"/>
      <c r="L82" s="13"/>
      <c r="M82" s="13"/>
      <c r="N82" s="13"/>
      <c r="O82" s="13"/>
      <c r="P82" s="13"/>
      <c r="Q82" s="13"/>
      <c r="R82" s="13"/>
      <c r="S82" s="13"/>
      <c r="T82" s="13"/>
      <c r="U82" s="13"/>
    </row>
    <row r="83" spans="2:21" x14ac:dyDescent="0.35">
      <c r="F83" s="55"/>
      <c r="G83" s="13"/>
      <c r="H83" s="13"/>
      <c r="I83" s="13"/>
      <c r="J83" s="13"/>
      <c r="K83" s="13"/>
      <c r="L83" s="13"/>
      <c r="M83" s="13"/>
      <c r="N83" s="13"/>
      <c r="O83" s="13"/>
      <c r="P83" s="13"/>
      <c r="Q83" s="13"/>
      <c r="R83" s="13"/>
      <c r="S83" s="13"/>
      <c r="T83" s="13"/>
      <c r="U83" s="13"/>
    </row>
    <row r="84" spans="2:21" x14ac:dyDescent="0.35">
      <c r="F84" s="55"/>
      <c r="G84" s="13"/>
      <c r="H84" s="13"/>
      <c r="I84" s="13"/>
      <c r="J84" s="13"/>
      <c r="K84" s="13"/>
      <c r="L84" s="13"/>
      <c r="M84" s="13"/>
      <c r="N84" s="13"/>
      <c r="O84" s="13"/>
      <c r="P84" s="13"/>
      <c r="Q84" s="13"/>
      <c r="R84" s="13"/>
      <c r="S84" s="13"/>
      <c r="T84" s="13"/>
      <c r="U84" s="13"/>
    </row>
    <row r="85" spans="2:21" x14ac:dyDescent="0.35">
      <c r="F85" s="55"/>
      <c r="G85" s="13"/>
      <c r="H85" s="13"/>
      <c r="I85" s="13"/>
      <c r="J85" s="13"/>
      <c r="K85" s="13"/>
      <c r="L85" s="13"/>
      <c r="M85" s="13"/>
      <c r="N85" s="13"/>
      <c r="O85" s="13"/>
      <c r="P85" s="13"/>
      <c r="Q85" s="13"/>
      <c r="R85" s="13"/>
      <c r="S85" s="13"/>
      <c r="T85" s="13"/>
      <c r="U85" s="13"/>
    </row>
    <row r="86" spans="2:21" x14ac:dyDescent="0.35">
      <c r="F86" s="55"/>
      <c r="G86" s="13"/>
      <c r="H86" s="13"/>
      <c r="I86" s="13"/>
      <c r="J86" s="13"/>
      <c r="K86" s="13"/>
      <c r="L86" s="13"/>
      <c r="M86" s="13"/>
      <c r="N86" s="13"/>
      <c r="O86" s="13"/>
      <c r="P86" s="13"/>
      <c r="Q86" s="13"/>
      <c r="R86" s="13"/>
      <c r="S86" s="13"/>
      <c r="T86" s="13"/>
      <c r="U86" s="13"/>
    </row>
    <row r="87" spans="2:21" x14ac:dyDescent="0.35">
      <c r="F87" s="55"/>
      <c r="G87" s="13"/>
      <c r="H87" s="13"/>
      <c r="I87" s="13"/>
      <c r="J87" s="13"/>
      <c r="K87" s="13"/>
      <c r="L87" s="13"/>
      <c r="M87" s="13"/>
      <c r="N87" s="13"/>
      <c r="O87" s="13"/>
      <c r="P87" s="13"/>
      <c r="Q87" s="13"/>
      <c r="R87" s="13"/>
      <c r="S87" s="13"/>
      <c r="T87" s="13"/>
      <c r="U87" s="13"/>
    </row>
    <row r="88" spans="2:21" x14ac:dyDescent="0.35">
      <c r="F88" s="55"/>
      <c r="G88" s="13"/>
      <c r="H88" s="13"/>
      <c r="I88" s="13"/>
      <c r="J88" s="13"/>
      <c r="K88" s="13"/>
      <c r="L88" s="13"/>
      <c r="M88" s="13"/>
      <c r="N88" s="13"/>
      <c r="O88" s="13"/>
      <c r="P88" s="13"/>
      <c r="Q88" s="13"/>
      <c r="R88" s="13"/>
      <c r="S88" s="13"/>
      <c r="T88" s="13"/>
      <c r="U88" s="13"/>
    </row>
    <row r="89" spans="2:21" x14ac:dyDescent="0.35">
      <c r="F89" s="55"/>
      <c r="G89" s="13"/>
      <c r="H89" s="13"/>
      <c r="I89" s="13"/>
      <c r="J89" s="13"/>
      <c r="K89" s="13"/>
      <c r="L89" s="13"/>
      <c r="M89" s="13"/>
      <c r="N89" s="13"/>
      <c r="O89" s="13"/>
      <c r="P89" s="13"/>
      <c r="Q89" s="13"/>
      <c r="R89" s="13"/>
      <c r="S89" s="13"/>
      <c r="T89" s="13"/>
      <c r="U89" s="13"/>
    </row>
    <row r="90" spans="2:21" x14ac:dyDescent="0.35">
      <c r="F90" s="55"/>
      <c r="G90" s="13"/>
      <c r="H90" s="13"/>
      <c r="I90" s="13"/>
      <c r="J90" s="13"/>
      <c r="K90" s="13"/>
      <c r="L90" s="13"/>
      <c r="M90" s="13"/>
      <c r="N90" s="13"/>
      <c r="O90" s="13"/>
      <c r="P90" s="13"/>
      <c r="Q90" s="13"/>
      <c r="R90" s="13"/>
      <c r="S90" s="13"/>
      <c r="T90" s="13"/>
      <c r="U90" s="13"/>
    </row>
    <row r="91" spans="2:21" x14ac:dyDescent="0.35">
      <c r="F91" s="55"/>
      <c r="G91" s="13"/>
      <c r="H91" s="13"/>
      <c r="I91" s="13"/>
      <c r="J91" s="13"/>
      <c r="K91" s="13"/>
      <c r="L91" s="13"/>
      <c r="M91" s="13"/>
      <c r="N91" s="13"/>
      <c r="O91" s="13"/>
      <c r="P91" s="13"/>
      <c r="Q91" s="13"/>
      <c r="R91" s="13"/>
      <c r="S91" s="13"/>
      <c r="T91" s="13"/>
      <c r="U91" s="13"/>
    </row>
    <row r="92" spans="2:21" x14ac:dyDescent="0.35">
      <c r="F92" s="55"/>
      <c r="G92" s="13"/>
      <c r="H92" s="13"/>
      <c r="I92" s="13"/>
      <c r="J92" s="13"/>
      <c r="K92" s="13"/>
      <c r="L92" s="13"/>
      <c r="M92" s="13"/>
      <c r="N92" s="13"/>
      <c r="O92" s="13"/>
      <c r="P92" s="13"/>
      <c r="Q92" s="13"/>
      <c r="R92" s="13"/>
      <c r="S92" s="13"/>
      <c r="T92" s="13"/>
      <c r="U92" s="13"/>
    </row>
    <row r="93" spans="2:21" x14ac:dyDescent="0.35">
      <c r="F93" s="55"/>
      <c r="G93" s="13"/>
      <c r="H93" s="13"/>
      <c r="I93" s="13"/>
      <c r="J93" s="13"/>
      <c r="K93" s="13"/>
      <c r="L93" s="13"/>
      <c r="M93" s="13"/>
      <c r="N93" s="13"/>
      <c r="O93" s="13"/>
      <c r="P93" s="13"/>
      <c r="Q93" s="13"/>
      <c r="R93" s="13"/>
      <c r="S93" s="13"/>
      <c r="T93" s="13"/>
      <c r="U93" s="13"/>
    </row>
    <row r="94" spans="2:21" x14ac:dyDescent="0.35">
      <c r="F94" s="55"/>
      <c r="G94" s="13"/>
      <c r="H94" s="13"/>
      <c r="I94" s="13"/>
      <c r="J94" s="13"/>
      <c r="K94" s="13"/>
      <c r="L94" s="13"/>
      <c r="M94" s="13"/>
      <c r="N94" s="13"/>
      <c r="O94" s="13"/>
      <c r="P94" s="13"/>
      <c r="Q94" s="13"/>
      <c r="R94" s="13"/>
      <c r="S94" s="13"/>
      <c r="T94" s="13"/>
      <c r="U94" s="13"/>
    </row>
    <row r="95" spans="2:21" ht="18.5" thickBot="1" x14ac:dyDescent="0.45">
      <c r="B95" s="91" t="s">
        <v>193</v>
      </c>
      <c r="C95" s="59" t="s">
        <v>126</v>
      </c>
      <c r="D95" s="57"/>
      <c r="F95" s="55"/>
      <c r="G95" s="13"/>
      <c r="H95" s="13"/>
      <c r="I95" s="13"/>
      <c r="J95" s="13"/>
      <c r="K95" s="13"/>
      <c r="L95" s="13"/>
      <c r="M95" s="13"/>
      <c r="N95" s="13"/>
      <c r="O95" s="13"/>
      <c r="P95" s="13"/>
      <c r="Q95" s="13"/>
      <c r="R95" s="13"/>
      <c r="S95" s="13"/>
      <c r="T95" s="13"/>
      <c r="U95" s="13"/>
    </row>
    <row r="96" spans="2:21" x14ac:dyDescent="0.35">
      <c r="B96" s="60" t="s">
        <v>178</v>
      </c>
      <c r="C96" s="40">
        <v>600</v>
      </c>
      <c r="D96" s="57" t="s">
        <v>127</v>
      </c>
      <c r="F96" s="55"/>
      <c r="G96" s="13"/>
      <c r="H96" s="13"/>
      <c r="I96" s="13"/>
      <c r="J96" s="13"/>
      <c r="K96" s="13"/>
      <c r="L96" s="13"/>
      <c r="M96" s="13"/>
      <c r="N96" s="13"/>
      <c r="O96" s="13"/>
      <c r="P96" s="13"/>
      <c r="Q96" s="13"/>
      <c r="R96" s="13"/>
      <c r="S96" s="13"/>
      <c r="T96" s="13"/>
      <c r="U96" s="13"/>
    </row>
    <row r="97" spans="2:21" x14ac:dyDescent="0.35">
      <c r="B97" s="60" t="s">
        <v>128</v>
      </c>
      <c r="C97" s="32">
        <v>20</v>
      </c>
      <c r="D97" s="57" t="s">
        <v>129</v>
      </c>
      <c r="F97" s="55"/>
      <c r="G97" s="13"/>
      <c r="H97" s="13"/>
      <c r="I97" s="13"/>
      <c r="J97" s="13"/>
      <c r="K97" s="13"/>
      <c r="L97" s="13"/>
      <c r="M97" s="13"/>
      <c r="N97" s="13"/>
      <c r="O97" s="13"/>
      <c r="P97" s="13"/>
      <c r="Q97" s="13"/>
      <c r="R97" s="13"/>
      <c r="S97" s="13"/>
      <c r="T97" s="13"/>
      <c r="U97" s="13"/>
    </row>
    <row r="98" spans="2:21" x14ac:dyDescent="0.35">
      <c r="B98" s="60" t="s">
        <v>158</v>
      </c>
      <c r="C98" s="32">
        <v>3</v>
      </c>
      <c r="D98" s="28" t="s">
        <v>4</v>
      </c>
      <c r="F98" s="55"/>
      <c r="G98" s="13"/>
      <c r="H98" s="13"/>
      <c r="I98" s="13"/>
      <c r="J98" s="13"/>
      <c r="K98" s="13"/>
      <c r="L98" s="13"/>
      <c r="M98" s="13"/>
      <c r="N98" s="13"/>
      <c r="O98" s="13"/>
      <c r="P98" s="13"/>
      <c r="Q98" s="13"/>
      <c r="R98" s="13"/>
      <c r="S98" s="13"/>
      <c r="T98" s="13"/>
      <c r="U98" s="13"/>
    </row>
    <row r="99" spans="2:21" x14ac:dyDescent="0.35">
      <c r="B99" s="60" t="s">
        <v>143</v>
      </c>
      <c r="C99" s="32">
        <v>1.5</v>
      </c>
      <c r="D99" s="57" t="s">
        <v>4</v>
      </c>
      <c r="F99" s="55"/>
      <c r="G99" s="13"/>
      <c r="H99" s="13"/>
      <c r="I99" s="13"/>
      <c r="J99" s="13"/>
      <c r="K99" s="13"/>
      <c r="L99" s="13"/>
      <c r="M99" s="13"/>
      <c r="N99" s="13"/>
      <c r="O99" s="13"/>
      <c r="P99" s="13"/>
      <c r="Q99" s="13"/>
      <c r="R99" s="13"/>
      <c r="S99" s="13"/>
      <c r="T99" s="13"/>
      <c r="U99" s="13"/>
    </row>
    <row r="100" spans="2:21" x14ac:dyDescent="0.35">
      <c r="B100" s="60" t="s">
        <v>144</v>
      </c>
      <c r="C100" s="32">
        <v>1</v>
      </c>
      <c r="D100" s="57" t="s">
        <v>4</v>
      </c>
      <c r="F100" s="55"/>
      <c r="G100" s="13"/>
      <c r="H100" s="13"/>
      <c r="I100" s="13"/>
      <c r="J100" s="13"/>
      <c r="K100" s="13"/>
      <c r="L100" s="13"/>
      <c r="M100" s="13"/>
      <c r="N100" s="13"/>
      <c r="O100" s="13"/>
      <c r="P100" s="13"/>
      <c r="Q100" s="13"/>
      <c r="R100" s="13"/>
      <c r="S100" s="13"/>
      <c r="T100" s="13"/>
      <c r="U100" s="13"/>
    </row>
    <row r="101" spans="2:21" x14ac:dyDescent="0.35">
      <c r="B101" s="60" t="s">
        <v>164</v>
      </c>
      <c r="C101" s="71">
        <v>30000000</v>
      </c>
      <c r="D101" s="61" t="s">
        <v>141</v>
      </c>
      <c r="F101" s="72"/>
      <c r="G101" s="13"/>
      <c r="H101" s="13"/>
      <c r="I101" s="13"/>
      <c r="J101" s="13"/>
      <c r="K101" s="13"/>
      <c r="L101" s="13"/>
      <c r="M101" s="13"/>
      <c r="N101" s="13"/>
      <c r="O101" s="13"/>
      <c r="P101" s="13"/>
      <c r="Q101" s="13"/>
      <c r="R101" s="13"/>
      <c r="S101" s="13"/>
      <c r="T101" s="13"/>
      <c r="U101" s="13"/>
    </row>
    <row r="102" spans="2:21" ht="16" thickBot="1" x14ac:dyDescent="0.4">
      <c r="B102" s="60" t="s">
        <v>165</v>
      </c>
      <c r="C102" s="34">
        <v>11500000</v>
      </c>
      <c r="D102" s="61" t="s">
        <v>141</v>
      </c>
      <c r="F102" s="55"/>
      <c r="G102" s="13"/>
      <c r="H102" s="13"/>
      <c r="I102" s="13"/>
      <c r="J102" s="13"/>
      <c r="K102" s="13"/>
      <c r="L102" s="13"/>
      <c r="M102" s="13"/>
      <c r="N102" s="13"/>
      <c r="O102" s="13"/>
      <c r="P102" s="13"/>
      <c r="Q102" s="13"/>
      <c r="R102" s="13"/>
      <c r="S102" s="13"/>
      <c r="T102" s="13"/>
      <c r="U102" s="13"/>
    </row>
    <row r="103" spans="2:21" x14ac:dyDescent="0.35">
      <c r="B103" s="56"/>
      <c r="C103" s="59" t="s">
        <v>132</v>
      </c>
      <c r="D103" s="57"/>
      <c r="F103" s="55"/>
      <c r="G103" s="13"/>
      <c r="H103" s="13"/>
      <c r="I103" s="13"/>
      <c r="J103" s="13"/>
      <c r="K103" s="13"/>
      <c r="L103" s="13"/>
      <c r="M103" s="13"/>
      <c r="N103" s="13"/>
      <c r="O103" s="13"/>
      <c r="P103" s="13"/>
      <c r="Q103" s="13"/>
      <c r="R103" s="13"/>
      <c r="S103" s="13"/>
      <c r="T103" s="13"/>
      <c r="U103" s="13"/>
    </row>
    <row r="104" spans="2:21" x14ac:dyDescent="0.35">
      <c r="B104" s="62" t="s">
        <v>133</v>
      </c>
      <c r="C104" s="56">
        <v>3.1415999999999999</v>
      </c>
      <c r="D104" s="63" t="s">
        <v>5</v>
      </c>
      <c r="F104" s="55"/>
      <c r="G104" s="13"/>
      <c r="H104" s="13"/>
      <c r="I104" s="13"/>
      <c r="J104" s="13"/>
      <c r="K104" s="13"/>
      <c r="L104" s="13"/>
      <c r="M104" s="13"/>
      <c r="N104" s="13"/>
      <c r="O104" s="13"/>
      <c r="P104" s="13"/>
      <c r="Q104" s="13"/>
      <c r="R104" s="13"/>
      <c r="S104" s="13"/>
      <c r="T104" s="13"/>
      <c r="U104" s="13"/>
    </row>
    <row r="105" spans="2:21" x14ac:dyDescent="0.35">
      <c r="B105" s="62" t="s">
        <v>173</v>
      </c>
      <c r="C105" s="56" t="s">
        <v>145</v>
      </c>
      <c r="D105" s="56" t="s">
        <v>130</v>
      </c>
      <c r="F105" s="55"/>
      <c r="G105" s="13"/>
      <c r="H105" s="13"/>
      <c r="I105" s="13"/>
      <c r="J105" s="13"/>
      <c r="K105" s="13"/>
      <c r="L105" s="13"/>
      <c r="M105" s="13"/>
      <c r="N105" s="13"/>
      <c r="O105" s="13"/>
      <c r="P105" s="13"/>
      <c r="Q105" s="13"/>
      <c r="R105" s="13"/>
      <c r="S105" s="13"/>
      <c r="T105" s="13"/>
      <c r="U105" s="13"/>
    </row>
    <row r="106" spans="2:21" x14ac:dyDescent="0.35">
      <c r="B106" s="62" t="s">
        <v>134</v>
      </c>
      <c r="C106" s="64">
        <f>C104*(C99^2-C100^2)/4</f>
        <v>0.98175000000000001</v>
      </c>
      <c r="D106" s="56" t="s">
        <v>135</v>
      </c>
      <c r="F106" s="55"/>
      <c r="G106" s="13"/>
      <c r="H106" s="13"/>
      <c r="I106" s="13"/>
      <c r="J106" s="13"/>
      <c r="K106" s="13"/>
      <c r="L106" s="13"/>
      <c r="M106" s="13"/>
      <c r="N106" s="13"/>
      <c r="O106" s="13"/>
      <c r="P106" s="13"/>
      <c r="Q106" s="13"/>
      <c r="R106" s="13"/>
      <c r="S106" s="13"/>
      <c r="T106" s="13"/>
      <c r="U106" s="13"/>
    </row>
    <row r="107" spans="2:21" x14ac:dyDescent="0.35">
      <c r="B107" s="62" t="s">
        <v>136</v>
      </c>
      <c r="C107" s="56" t="s">
        <v>146</v>
      </c>
      <c r="D107" s="56"/>
      <c r="E107" s="70"/>
      <c r="F107" s="55"/>
      <c r="G107" s="13"/>
      <c r="H107" s="13"/>
      <c r="I107" s="13"/>
      <c r="J107" s="13"/>
      <c r="K107" s="13"/>
      <c r="L107" s="13"/>
      <c r="M107" s="13"/>
      <c r="N107" s="13"/>
      <c r="O107" s="13"/>
      <c r="P107" s="13"/>
      <c r="Q107" s="13"/>
      <c r="R107" s="13"/>
      <c r="S107" s="13"/>
      <c r="T107" s="13"/>
      <c r="U107" s="13"/>
    </row>
    <row r="108" spans="2:21" x14ac:dyDescent="0.35">
      <c r="B108" s="62" t="s">
        <v>137</v>
      </c>
      <c r="C108" s="65">
        <f>C104*(C99^4-C100^4)/64</f>
        <v>0.19941796875000001</v>
      </c>
      <c r="D108" s="56" t="s">
        <v>138</v>
      </c>
      <c r="E108" s="70"/>
      <c r="F108" s="55"/>
      <c r="G108" s="13"/>
      <c r="H108" s="13"/>
      <c r="I108" s="13"/>
      <c r="J108" s="13"/>
      <c r="K108" s="13"/>
      <c r="L108" s="13"/>
      <c r="M108" s="13"/>
      <c r="N108" s="13"/>
      <c r="O108" s="13"/>
      <c r="P108" s="13"/>
      <c r="Q108" s="13"/>
      <c r="R108" s="13"/>
      <c r="S108" s="13"/>
      <c r="T108" s="13"/>
      <c r="U108" s="13"/>
    </row>
    <row r="109" spans="2:21" x14ac:dyDescent="0.35">
      <c r="B109" s="62" t="s">
        <v>139</v>
      </c>
      <c r="C109" s="56" t="s">
        <v>147</v>
      </c>
      <c r="D109" s="56"/>
      <c r="E109" s="70"/>
      <c r="F109" s="55"/>
      <c r="G109" s="13"/>
      <c r="H109" s="13"/>
      <c r="I109" s="13"/>
      <c r="J109" s="13"/>
      <c r="K109" s="13"/>
      <c r="L109" s="13"/>
      <c r="M109" s="13"/>
      <c r="N109" s="13"/>
      <c r="O109" s="13"/>
      <c r="P109" s="13"/>
      <c r="Q109" s="13"/>
      <c r="R109" s="13"/>
      <c r="S109" s="13"/>
      <c r="T109" s="13"/>
      <c r="U109" s="13"/>
    </row>
    <row r="110" spans="2:21" x14ac:dyDescent="0.35">
      <c r="B110" s="62" t="s">
        <v>140</v>
      </c>
      <c r="C110" s="65">
        <f>C104*(C99^4-C100^4)/32</f>
        <v>0.39883593750000002</v>
      </c>
      <c r="D110" s="56" t="s">
        <v>138</v>
      </c>
      <c r="E110" s="70"/>
      <c r="F110" s="55"/>
      <c r="G110" s="13"/>
      <c r="H110" s="13"/>
      <c r="I110" s="13"/>
      <c r="J110" s="13"/>
      <c r="K110" s="13"/>
      <c r="L110" s="13"/>
      <c r="M110" s="13"/>
      <c r="N110" s="13"/>
      <c r="O110" s="13"/>
      <c r="P110" s="13"/>
      <c r="Q110" s="13"/>
      <c r="R110" s="13"/>
      <c r="S110" s="13"/>
      <c r="T110" s="13"/>
      <c r="U110" s="13"/>
    </row>
    <row r="111" spans="2:21" x14ac:dyDescent="0.35">
      <c r="B111" s="62" t="s">
        <v>187</v>
      </c>
      <c r="C111" s="56" t="s">
        <v>179</v>
      </c>
      <c r="D111" s="56" t="s">
        <v>152</v>
      </c>
      <c r="E111" s="70"/>
      <c r="F111" s="55"/>
      <c r="G111" s="13"/>
      <c r="H111" s="13"/>
      <c r="I111" s="13"/>
      <c r="J111" s="13"/>
      <c r="K111" s="13"/>
      <c r="L111" s="13"/>
      <c r="M111" s="13"/>
      <c r="N111" s="13"/>
      <c r="O111" s="13"/>
      <c r="P111" s="13"/>
      <c r="Q111" s="13"/>
      <c r="R111" s="13"/>
      <c r="S111" s="13"/>
      <c r="T111" s="13"/>
      <c r="U111" s="13"/>
    </row>
    <row r="112" spans="2:21" x14ac:dyDescent="0.35">
      <c r="B112" s="62" t="s">
        <v>150</v>
      </c>
      <c r="C112" s="66">
        <f>(4/3)*C96 / C106</f>
        <v>814.87140310669724</v>
      </c>
      <c r="D112" s="56" t="s">
        <v>6</v>
      </c>
      <c r="E112" s="70"/>
      <c r="F112" s="55"/>
      <c r="G112" s="13"/>
      <c r="H112" s="13"/>
      <c r="I112" s="13"/>
      <c r="J112" s="13"/>
      <c r="K112" s="13"/>
      <c r="L112" s="13"/>
      <c r="M112" s="13"/>
      <c r="N112" s="13"/>
      <c r="O112" s="13"/>
      <c r="P112" s="13"/>
      <c r="Q112" s="13"/>
      <c r="R112" s="13"/>
      <c r="S112" s="13"/>
      <c r="T112" s="13"/>
      <c r="U112" s="13"/>
    </row>
    <row r="113" spans="2:21" x14ac:dyDescent="0.35">
      <c r="B113" s="62" t="s">
        <v>162</v>
      </c>
      <c r="C113" s="56" t="s">
        <v>142</v>
      </c>
      <c r="D113" s="56"/>
      <c r="E113" s="70"/>
      <c r="F113" s="55"/>
      <c r="G113" s="13"/>
      <c r="H113" s="13"/>
      <c r="I113" s="13"/>
      <c r="J113" s="13"/>
      <c r="K113" s="13"/>
      <c r="L113" s="13"/>
      <c r="M113" s="13"/>
      <c r="N113" s="13"/>
      <c r="O113" s="13"/>
      <c r="P113" s="13"/>
      <c r="Q113" s="13"/>
      <c r="R113" s="13"/>
      <c r="S113" s="13"/>
      <c r="T113" s="13"/>
      <c r="U113" s="13"/>
    </row>
    <row r="114" spans="2:21" x14ac:dyDescent="0.35">
      <c r="B114" s="62" t="s">
        <v>8</v>
      </c>
      <c r="C114" s="66">
        <f>C123*(C99 / 2) / C110</f>
        <v>3384.8504436739731</v>
      </c>
      <c r="D114" s="56" t="s">
        <v>6</v>
      </c>
      <c r="E114" s="70"/>
      <c r="F114" s="55"/>
      <c r="G114" s="13"/>
      <c r="H114" s="13"/>
      <c r="I114" s="13"/>
      <c r="J114" s="13"/>
      <c r="K114" s="13"/>
      <c r="L114" s="13"/>
      <c r="M114" s="13"/>
      <c r="N114" s="13"/>
      <c r="O114" s="13"/>
      <c r="P114" s="13"/>
      <c r="Q114" s="13"/>
      <c r="R114" s="13"/>
      <c r="S114" s="13"/>
      <c r="T114" s="13"/>
      <c r="U114" s="13"/>
    </row>
    <row r="115" spans="2:21" x14ac:dyDescent="0.35">
      <c r="B115" s="56" t="s">
        <v>177</v>
      </c>
      <c r="C115" s="2"/>
      <c r="D115" s="2"/>
      <c r="E115" s="70"/>
      <c r="F115" s="55"/>
      <c r="G115" s="13"/>
      <c r="H115" s="13"/>
      <c r="I115" s="13"/>
      <c r="J115" s="13"/>
      <c r="K115" s="13"/>
      <c r="L115" s="13"/>
      <c r="M115" s="13"/>
      <c r="N115" s="13"/>
      <c r="O115" s="13"/>
      <c r="P115" s="13"/>
      <c r="Q115" s="13"/>
      <c r="R115" s="13"/>
      <c r="S115" s="13"/>
      <c r="T115" s="13"/>
      <c r="U115" s="13"/>
    </row>
    <row r="116" spans="2:21" x14ac:dyDescent="0.35">
      <c r="B116" s="62" t="s">
        <v>189</v>
      </c>
      <c r="C116" s="56" t="s">
        <v>188</v>
      </c>
      <c r="D116" s="2"/>
      <c r="E116" s="70"/>
      <c r="F116" s="55"/>
      <c r="G116" s="13"/>
      <c r="H116" s="13"/>
      <c r="I116" s="13"/>
      <c r="J116" s="13"/>
      <c r="K116" s="13"/>
      <c r="L116" s="13"/>
      <c r="M116" s="13"/>
      <c r="N116" s="13"/>
      <c r="O116" s="13"/>
      <c r="P116" s="13"/>
      <c r="Q116" s="13"/>
      <c r="R116" s="13"/>
      <c r="S116" s="13"/>
      <c r="T116" s="13"/>
      <c r="U116" s="13"/>
    </row>
    <row r="117" spans="2:21" x14ac:dyDescent="0.35">
      <c r="B117" s="35" t="s">
        <v>8</v>
      </c>
      <c r="C117" s="38">
        <f>C112+C114</f>
        <v>4199.7218467806706</v>
      </c>
      <c r="D117" s="2"/>
      <c r="E117" s="70"/>
      <c r="F117" s="55"/>
      <c r="G117" s="13"/>
      <c r="H117" s="13"/>
      <c r="I117" s="13"/>
      <c r="J117" s="13"/>
      <c r="K117" s="13"/>
      <c r="L117" s="13"/>
      <c r="M117" s="13"/>
      <c r="N117" s="13"/>
      <c r="O117" s="13"/>
      <c r="P117" s="13"/>
      <c r="Q117" s="13"/>
      <c r="R117" s="13"/>
      <c r="S117" s="13"/>
      <c r="T117" s="13"/>
      <c r="U117" s="13"/>
    </row>
    <row r="118" spans="2:21" x14ac:dyDescent="0.35">
      <c r="B118" s="62" t="s">
        <v>156</v>
      </c>
      <c r="C118" s="56" t="s">
        <v>155</v>
      </c>
      <c r="D118" s="2"/>
      <c r="E118" s="70"/>
      <c r="F118" s="55"/>
      <c r="G118" s="13"/>
      <c r="H118" s="13"/>
      <c r="I118" s="13"/>
      <c r="J118" s="13"/>
      <c r="K118" s="13"/>
      <c r="L118" s="13"/>
      <c r="M118" s="13"/>
      <c r="N118" s="13"/>
      <c r="O118" s="13"/>
      <c r="P118" s="13"/>
      <c r="Q118" s="13"/>
      <c r="R118" s="13"/>
      <c r="S118" s="13"/>
      <c r="T118" s="13"/>
      <c r="U118" s="13"/>
    </row>
    <row r="119" spans="2:21" x14ac:dyDescent="0.35">
      <c r="B119" s="62" t="s">
        <v>8</v>
      </c>
      <c r="C119" s="56">
        <f>C96*C97</f>
        <v>12000</v>
      </c>
      <c r="D119" s="2" t="s">
        <v>160</v>
      </c>
      <c r="E119" s="70"/>
      <c r="F119" s="55"/>
      <c r="G119" s="13"/>
      <c r="H119" s="13"/>
      <c r="I119" s="13"/>
      <c r="J119" s="13"/>
      <c r="K119" s="13"/>
      <c r="L119" s="13"/>
      <c r="M119" s="13"/>
      <c r="N119" s="13"/>
      <c r="O119" s="13"/>
      <c r="P119" s="13"/>
      <c r="Q119" s="13"/>
      <c r="R119" s="13"/>
      <c r="S119" s="13"/>
      <c r="T119" s="13"/>
      <c r="U119" s="13"/>
    </row>
    <row r="120" spans="2:21" x14ac:dyDescent="0.35">
      <c r="B120" s="62" t="s">
        <v>161</v>
      </c>
      <c r="C120" s="56" t="s">
        <v>154</v>
      </c>
      <c r="D120" s="58"/>
      <c r="F120" s="55"/>
      <c r="G120" s="13"/>
      <c r="H120" s="13"/>
      <c r="I120" s="13"/>
      <c r="J120" s="13"/>
      <c r="K120" s="13"/>
      <c r="L120" s="13"/>
      <c r="M120" s="13"/>
      <c r="N120" s="13"/>
      <c r="O120" s="13"/>
      <c r="P120" s="13"/>
      <c r="Q120" s="13"/>
      <c r="R120" s="13"/>
      <c r="S120" s="13"/>
      <c r="T120" s="13"/>
      <c r="U120" s="13"/>
    </row>
    <row r="121" spans="2:21" x14ac:dyDescent="0.35">
      <c r="B121" s="62" t="s">
        <v>150</v>
      </c>
      <c r="C121" s="66">
        <f>C119*(C99/2)/C108</f>
        <v>45131.339248986304</v>
      </c>
      <c r="D121" s="56" t="s">
        <v>6</v>
      </c>
      <c r="F121" s="55"/>
      <c r="G121" s="13"/>
      <c r="H121" s="13"/>
      <c r="I121" s="13"/>
      <c r="J121" s="13"/>
      <c r="K121" s="13"/>
      <c r="L121" s="13"/>
      <c r="M121" s="13"/>
      <c r="N121" s="13"/>
      <c r="O121" s="13"/>
      <c r="P121" s="13"/>
      <c r="Q121" s="13"/>
      <c r="R121" s="13"/>
      <c r="S121" s="13"/>
      <c r="T121" s="13"/>
      <c r="U121" s="13"/>
    </row>
    <row r="122" spans="2:21" x14ac:dyDescent="0.35">
      <c r="B122" s="62" t="s">
        <v>159</v>
      </c>
      <c r="C122" s="2" t="s">
        <v>157</v>
      </c>
      <c r="D122" s="2"/>
      <c r="E122" s="70"/>
      <c r="F122" s="55"/>
      <c r="G122" s="13"/>
      <c r="H122" s="13"/>
      <c r="I122" s="13"/>
      <c r="J122" s="13"/>
      <c r="K122" s="13"/>
      <c r="L122" s="13"/>
      <c r="M122" s="13"/>
      <c r="N122" s="13"/>
      <c r="O122" s="13"/>
      <c r="P122" s="13"/>
      <c r="Q122" s="13"/>
      <c r="R122" s="13"/>
      <c r="S122" s="13"/>
      <c r="T122" s="13"/>
      <c r="U122" s="13"/>
    </row>
    <row r="123" spans="2:21" x14ac:dyDescent="0.35">
      <c r="B123" s="62" t="s">
        <v>8</v>
      </c>
      <c r="C123" s="2">
        <f>C96*C98</f>
        <v>1800</v>
      </c>
      <c r="D123" s="2" t="s">
        <v>160</v>
      </c>
      <c r="E123" s="70"/>
      <c r="F123" s="55"/>
      <c r="G123" s="13"/>
      <c r="H123" s="13"/>
      <c r="I123" s="13"/>
      <c r="J123" s="13"/>
      <c r="K123" s="13"/>
      <c r="L123" s="13"/>
      <c r="M123" s="13"/>
      <c r="N123" s="13"/>
      <c r="O123" s="13"/>
      <c r="P123" s="13"/>
      <c r="Q123" s="13"/>
      <c r="R123" s="13"/>
      <c r="S123" s="13"/>
      <c r="T123" s="13"/>
      <c r="U123" s="13"/>
    </row>
    <row r="124" spans="2:21" x14ac:dyDescent="0.35">
      <c r="B124" s="56" t="s">
        <v>190</v>
      </c>
      <c r="F124" s="55"/>
      <c r="G124" s="13"/>
      <c r="H124" s="13"/>
      <c r="I124" s="13"/>
      <c r="J124" s="13"/>
      <c r="K124" s="13"/>
      <c r="L124" s="13"/>
      <c r="M124" s="13"/>
      <c r="N124" s="13"/>
      <c r="O124" s="13"/>
      <c r="P124" s="13"/>
      <c r="Q124" s="13"/>
      <c r="R124" s="13"/>
      <c r="S124" s="13"/>
      <c r="T124" s="13"/>
      <c r="U124" s="13"/>
    </row>
    <row r="125" spans="2:21" x14ac:dyDescent="0.35">
      <c r="B125" s="62" t="s">
        <v>191</v>
      </c>
      <c r="C125" s="56" t="s">
        <v>169</v>
      </c>
      <c r="D125" s="57"/>
      <c r="E125" s="70"/>
      <c r="F125" s="55"/>
      <c r="G125" s="13"/>
      <c r="H125" s="13"/>
      <c r="I125" s="13"/>
      <c r="J125" s="13"/>
      <c r="K125" s="13"/>
      <c r="L125" s="13"/>
      <c r="M125" s="13"/>
      <c r="N125" s="13"/>
      <c r="O125" s="13"/>
      <c r="P125" s="13"/>
      <c r="Q125" s="13"/>
      <c r="R125" s="13"/>
      <c r="S125" s="13"/>
      <c r="T125" s="13"/>
      <c r="U125" s="13"/>
    </row>
    <row r="126" spans="2:21" x14ac:dyDescent="0.35">
      <c r="B126" s="62" t="s">
        <v>151</v>
      </c>
      <c r="C126" s="66">
        <f>C121+C114</f>
        <v>48516.189692660279</v>
      </c>
      <c r="D126" s="56" t="s">
        <v>6</v>
      </c>
      <c r="E126" s="70"/>
      <c r="F126" s="55"/>
      <c r="G126" s="13"/>
      <c r="H126" s="13"/>
      <c r="I126" s="13"/>
      <c r="J126" s="13"/>
      <c r="K126" s="13"/>
      <c r="L126" s="13"/>
      <c r="M126" s="13"/>
      <c r="N126" s="13"/>
      <c r="O126" s="13"/>
      <c r="P126" s="13"/>
      <c r="Q126" s="13"/>
      <c r="R126" s="13"/>
      <c r="S126" s="13"/>
      <c r="T126" s="13"/>
      <c r="U126" s="13"/>
    </row>
    <row r="127" spans="2:21" x14ac:dyDescent="0.35">
      <c r="B127" s="56" t="s">
        <v>192</v>
      </c>
      <c r="E127" s="70"/>
      <c r="F127" s="55"/>
      <c r="G127" s="13"/>
      <c r="H127" s="13"/>
      <c r="I127" s="13"/>
      <c r="J127" s="13"/>
      <c r="K127" s="13"/>
      <c r="L127" s="13"/>
      <c r="M127" s="13"/>
      <c r="N127" s="13"/>
      <c r="O127" s="13"/>
      <c r="P127" s="13"/>
      <c r="Q127" s="13"/>
      <c r="R127" s="13"/>
      <c r="S127" s="13"/>
      <c r="T127" s="13"/>
      <c r="U127" s="13"/>
    </row>
    <row r="128" spans="2:21" x14ac:dyDescent="0.35">
      <c r="B128" s="62" t="s">
        <v>163</v>
      </c>
      <c r="C128" s="2" t="s">
        <v>180</v>
      </c>
      <c r="E128" s="70"/>
      <c r="F128" s="55"/>
      <c r="G128" s="13"/>
      <c r="H128" s="13"/>
      <c r="I128" s="13"/>
      <c r="J128" s="13"/>
      <c r="K128" s="13"/>
      <c r="L128" s="13"/>
      <c r="M128" s="13"/>
      <c r="N128" s="13"/>
      <c r="O128" s="13"/>
      <c r="P128" s="13"/>
      <c r="Q128" s="13"/>
      <c r="R128" s="13"/>
      <c r="S128" s="13"/>
      <c r="T128" s="13"/>
      <c r="U128" s="13"/>
    </row>
    <row r="129" spans="2:21" x14ac:dyDescent="0.35">
      <c r="C129" s="42">
        <f>C96*C97^3 / (3*C101*C108)</f>
        <v>0.26744497332732625</v>
      </c>
      <c r="D129" s="2" t="s">
        <v>4</v>
      </c>
      <c r="E129" s="70"/>
      <c r="F129" s="55"/>
      <c r="G129" s="13"/>
      <c r="H129" s="13"/>
      <c r="I129" s="13"/>
      <c r="J129" s="13"/>
      <c r="K129" s="13"/>
      <c r="L129" s="13"/>
      <c r="M129" s="13"/>
      <c r="N129" s="13"/>
      <c r="O129" s="13"/>
      <c r="P129" s="13"/>
      <c r="Q129" s="13"/>
      <c r="R129" s="13"/>
      <c r="S129" s="13"/>
      <c r="T129" s="13"/>
      <c r="U129" s="13"/>
    </row>
    <row r="130" spans="2:21" x14ac:dyDescent="0.35">
      <c r="B130" s="62" t="s">
        <v>209</v>
      </c>
      <c r="C130" s="2" t="s">
        <v>166</v>
      </c>
      <c r="D130" s="2"/>
      <c r="E130" s="70"/>
      <c r="F130" s="55"/>
      <c r="G130" s="13"/>
      <c r="H130" s="13"/>
      <c r="I130" s="13"/>
      <c r="J130" s="13"/>
      <c r="K130" s="13"/>
      <c r="L130" s="13"/>
      <c r="M130" s="13"/>
      <c r="N130" s="13"/>
      <c r="O130" s="13"/>
      <c r="P130" s="13"/>
      <c r="Q130" s="13"/>
      <c r="R130" s="13"/>
      <c r="S130" s="13"/>
      <c r="T130" s="13"/>
      <c r="U130" s="13"/>
    </row>
    <row r="131" spans="2:21" x14ac:dyDescent="0.35">
      <c r="C131" s="73">
        <f>C123 / (C102*C110)</f>
        <v>3.9244642825205487E-4</v>
      </c>
      <c r="D131" s="2" t="s">
        <v>167</v>
      </c>
      <c r="E131" s="70"/>
      <c r="F131" s="55"/>
      <c r="G131" s="13"/>
      <c r="H131" s="13"/>
      <c r="I131" s="13"/>
      <c r="J131" s="13"/>
      <c r="K131" s="13"/>
      <c r="L131" s="13"/>
      <c r="M131" s="13"/>
      <c r="N131" s="13"/>
      <c r="O131" s="13"/>
      <c r="P131" s="13"/>
      <c r="Q131" s="13"/>
      <c r="R131" s="13"/>
      <c r="S131" s="13"/>
      <c r="T131" s="13"/>
      <c r="U131" s="13"/>
    </row>
    <row r="132" spans="2:21" x14ac:dyDescent="0.35">
      <c r="C132" s="67">
        <f>57.3*C131</f>
        <v>2.2487180338842745E-2</v>
      </c>
      <c r="D132" s="2" t="s">
        <v>168</v>
      </c>
      <c r="E132" s="70"/>
      <c r="F132" s="55"/>
      <c r="G132" s="13"/>
      <c r="H132" s="13"/>
      <c r="I132" s="13"/>
      <c r="J132" s="13"/>
      <c r="K132" s="13"/>
      <c r="L132" s="13"/>
      <c r="M132" s="13"/>
      <c r="N132" s="13"/>
      <c r="O132" s="13"/>
      <c r="P132" s="13"/>
      <c r="Q132" s="13"/>
      <c r="R132" s="13"/>
      <c r="S132" s="13"/>
      <c r="T132" s="13"/>
      <c r="U132" s="13"/>
    </row>
    <row r="133" spans="2:21" x14ac:dyDescent="0.35">
      <c r="E133" s="70"/>
      <c r="F133" s="55"/>
      <c r="G133" s="13"/>
      <c r="H133" s="13"/>
      <c r="I133" s="13"/>
      <c r="J133" s="13"/>
      <c r="K133" s="13"/>
      <c r="L133" s="13"/>
      <c r="M133" s="13"/>
      <c r="N133" s="13"/>
      <c r="O133" s="13"/>
      <c r="P133" s="13"/>
      <c r="Q133" s="13"/>
      <c r="R133" s="13"/>
      <c r="S133" s="13"/>
      <c r="T133" s="13"/>
      <c r="U133" s="13"/>
    </row>
    <row r="134" spans="2:21" x14ac:dyDescent="0.35">
      <c r="B134" s="58" t="s">
        <v>153</v>
      </c>
      <c r="C134" s="5"/>
      <c r="E134" s="70"/>
      <c r="F134" s="55"/>
      <c r="G134" s="13"/>
      <c r="H134" s="13"/>
      <c r="I134" s="13"/>
      <c r="J134" s="13"/>
      <c r="K134" s="13"/>
      <c r="L134" s="13"/>
      <c r="M134" s="13"/>
      <c r="N134" s="13"/>
      <c r="O134" s="13"/>
      <c r="P134" s="13"/>
      <c r="Q134" s="13"/>
      <c r="R134" s="13"/>
      <c r="S134" s="13"/>
      <c r="T134" s="13"/>
      <c r="U134" s="13"/>
    </row>
    <row r="135" spans="2:21" x14ac:dyDescent="0.35">
      <c r="B135" s="62" t="s">
        <v>149</v>
      </c>
      <c r="C135" s="56" t="s">
        <v>181</v>
      </c>
      <c r="E135" s="70"/>
      <c r="F135" s="55"/>
      <c r="G135" s="13"/>
      <c r="H135" s="13"/>
      <c r="I135" s="13"/>
      <c r="J135" s="13"/>
      <c r="K135" s="13"/>
      <c r="L135" s="13"/>
      <c r="M135" s="13"/>
      <c r="N135" s="13"/>
      <c r="O135" s="13"/>
      <c r="P135" s="13"/>
      <c r="Q135" s="13"/>
      <c r="R135" s="13"/>
      <c r="S135" s="13"/>
      <c r="T135" s="13"/>
      <c r="U135" s="13"/>
    </row>
    <row r="136" spans="2:21" x14ac:dyDescent="0.35">
      <c r="C136" s="66">
        <f>2*C96 / C106</f>
        <v>1222.3071046600458</v>
      </c>
      <c r="D136" s="56" t="s">
        <v>6</v>
      </c>
      <c r="E136" s="70"/>
      <c r="F136" s="55"/>
      <c r="G136" s="13"/>
      <c r="H136" s="13"/>
      <c r="I136" s="13"/>
      <c r="J136" s="13"/>
      <c r="K136" s="13"/>
      <c r="L136" s="13"/>
      <c r="M136" s="13"/>
      <c r="N136" s="13"/>
      <c r="O136" s="13"/>
      <c r="P136" s="13"/>
      <c r="Q136" s="13"/>
      <c r="R136" s="13"/>
      <c r="S136" s="13"/>
      <c r="T136" s="13"/>
      <c r="U136" s="13"/>
    </row>
    <row r="137" spans="2:21" x14ac:dyDescent="0.35">
      <c r="E137" s="70"/>
      <c r="F137" s="55"/>
      <c r="G137" s="13"/>
      <c r="H137" s="13"/>
      <c r="I137" s="13"/>
      <c r="J137" s="13"/>
      <c r="K137" s="13"/>
      <c r="L137" s="13"/>
      <c r="M137" s="13"/>
      <c r="N137" s="13"/>
      <c r="O137" s="13"/>
      <c r="P137" s="13"/>
      <c r="Q137" s="13"/>
      <c r="R137" s="13"/>
      <c r="S137" s="13"/>
      <c r="T137" s="13"/>
      <c r="U137" s="13"/>
    </row>
    <row r="138" spans="2:21" x14ac:dyDescent="0.35">
      <c r="F138" s="55"/>
      <c r="G138" s="13"/>
      <c r="H138" s="13"/>
      <c r="I138" s="13"/>
      <c r="J138" s="13"/>
      <c r="K138" s="13"/>
      <c r="L138" s="13"/>
      <c r="M138" s="13"/>
      <c r="N138" s="13"/>
      <c r="O138" s="13"/>
      <c r="P138" s="13"/>
      <c r="Q138" s="13"/>
      <c r="R138" s="13"/>
      <c r="S138" s="13"/>
      <c r="T138" s="13"/>
      <c r="U138" s="13"/>
    </row>
    <row r="139" spans="2:21" x14ac:dyDescent="0.35">
      <c r="F139" s="55"/>
      <c r="G139" s="13"/>
      <c r="H139" s="13"/>
      <c r="I139" s="13"/>
      <c r="J139" s="13"/>
      <c r="K139" s="13"/>
      <c r="L139" s="13"/>
      <c r="M139" s="13"/>
      <c r="N139" s="13"/>
      <c r="O139" s="13"/>
      <c r="P139" s="13"/>
      <c r="Q139" s="13"/>
      <c r="R139" s="13"/>
      <c r="S139" s="13"/>
      <c r="T139" s="13"/>
      <c r="U139" s="13"/>
    </row>
    <row r="140" spans="2:21" x14ac:dyDescent="0.35">
      <c r="F140" s="55"/>
      <c r="G140" s="13"/>
      <c r="H140" s="13"/>
      <c r="I140" s="13"/>
      <c r="J140" s="13"/>
      <c r="K140" s="13"/>
      <c r="L140" s="13"/>
      <c r="M140" s="13"/>
      <c r="N140" s="13"/>
      <c r="O140" s="13"/>
      <c r="P140" s="13"/>
      <c r="Q140" s="13"/>
      <c r="R140" s="13"/>
      <c r="S140" s="13"/>
      <c r="T140" s="13"/>
      <c r="U140" s="13"/>
    </row>
    <row r="141" spans="2:21" ht="18" x14ac:dyDescent="0.4">
      <c r="B141" s="17" t="s">
        <v>198</v>
      </c>
      <c r="F141" s="55"/>
      <c r="G141" s="13"/>
      <c r="H141" s="13"/>
      <c r="I141" s="13"/>
      <c r="J141" s="13"/>
      <c r="K141" s="13"/>
      <c r="L141" s="13"/>
      <c r="M141" s="13"/>
      <c r="N141" s="13"/>
      <c r="O141" s="13"/>
      <c r="P141" s="13"/>
      <c r="Q141" s="13"/>
      <c r="R141" s="13"/>
      <c r="S141" s="13"/>
      <c r="T141" s="13"/>
      <c r="U141" s="13"/>
    </row>
    <row r="142" spans="2:21" x14ac:dyDescent="0.35">
      <c r="F142" s="55"/>
      <c r="G142" s="13"/>
      <c r="H142" s="13"/>
      <c r="I142" s="13"/>
      <c r="J142" s="13"/>
      <c r="K142" s="13"/>
      <c r="L142" s="13"/>
      <c r="M142" s="13"/>
      <c r="N142" s="13"/>
      <c r="O142" s="13"/>
      <c r="P142" s="13"/>
      <c r="Q142" s="13"/>
      <c r="R142" s="13"/>
      <c r="S142" s="13"/>
      <c r="T142" s="13"/>
      <c r="U142" s="13"/>
    </row>
    <row r="143" spans="2:21" ht="18" x14ac:dyDescent="0.4">
      <c r="B143" s="90" t="s">
        <v>185</v>
      </c>
      <c r="F143" s="55"/>
      <c r="G143" s="13"/>
      <c r="H143" s="13"/>
      <c r="I143" s="13"/>
      <c r="J143" s="13"/>
      <c r="K143" s="13"/>
      <c r="L143" s="13"/>
      <c r="M143" s="13"/>
      <c r="N143" s="13"/>
      <c r="O143" s="13"/>
      <c r="P143" s="13"/>
      <c r="Q143" s="13"/>
      <c r="R143" s="13"/>
      <c r="S143" s="13"/>
      <c r="T143" s="13"/>
      <c r="U143" s="13"/>
    </row>
    <row r="144" spans="2:21" x14ac:dyDescent="0.35">
      <c r="F144" s="55"/>
      <c r="G144" s="13"/>
      <c r="H144" s="13"/>
      <c r="I144" s="13"/>
      <c r="J144" s="13"/>
      <c r="K144" s="13"/>
      <c r="L144" s="13"/>
      <c r="M144" s="13"/>
      <c r="N144" s="13"/>
      <c r="O144" s="13"/>
      <c r="P144" s="13"/>
      <c r="Q144" s="13"/>
      <c r="R144" s="13"/>
      <c r="S144" s="13"/>
      <c r="T144" s="13"/>
      <c r="U144" s="13"/>
    </row>
    <row r="145" spans="2:21" x14ac:dyDescent="0.35">
      <c r="F145" s="55"/>
      <c r="G145" s="13"/>
      <c r="H145" s="13"/>
      <c r="I145" s="13"/>
      <c r="J145" s="13"/>
      <c r="K145" s="13"/>
      <c r="L145" s="13"/>
      <c r="M145" s="13"/>
      <c r="N145" s="13"/>
      <c r="O145" s="13"/>
      <c r="P145" s="13"/>
      <c r="Q145" s="13"/>
      <c r="R145" s="13"/>
      <c r="S145" s="13"/>
      <c r="T145" s="13"/>
      <c r="U145" s="13"/>
    </row>
    <row r="146" spans="2:21" x14ac:dyDescent="0.35">
      <c r="F146" s="55"/>
      <c r="G146" s="13"/>
      <c r="H146" s="13"/>
      <c r="I146" s="13"/>
      <c r="J146" s="13"/>
      <c r="K146" s="13"/>
      <c r="L146" s="13"/>
      <c r="M146" s="13"/>
      <c r="N146" s="13"/>
      <c r="O146" s="13"/>
      <c r="P146" s="13"/>
      <c r="Q146" s="13"/>
      <c r="R146" s="13"/>
      <c r="S146" s="13"/>
      <c r="T146" s="13"/>
      <c r="U146" s="13"/>
    </row>
    <row r="147" spans="2:21" x14ac:dyDescent="0.35">
      <c r="F147" s="55"/>
      <c r="G147" s="13"/>
      <c r="H147" s="13"/>
      <c r="I147" s="13"/>
      <c r="J147" s="13"/>
      <c r="K147" s="13"/>
      <c r="L147" s="13"/>
      <c r="M147" s="13"/>
      <c r="N147" s="13"/>
      <c r="O147" s="13"/>
      <c r="P147" s="13"/>
      <c r="Q147" s="13"/>
      <c r="R147" s="13"/>
      <c r="S147" s="13"/>
      <c r="T147" s="13"/>
      <c r="U147" s="13"/>
    </row>
    <row r="148" spans="2:21" x14ac:dyDescent="0.35">
      <c r="F148" s="55"/>
      <c r="G148" s="13"/>
      <c r="H148" s="13"/>
      <c r="I148" s="13"/>
      <c r="J148" s="13"/>
      <c r="K148" s="13"/>
      <c r="L148" s="13"/>
      <c r="M148" s="13"/>
      <c r="N148" s="13"/>
      <c r="O148" s="13"/>
      <c r="P148" s="13"/>
      <c r="Q148" s="13"/>
      <c r="R148" s="13"/>
      <c r="S148" s="13"/>
      <c r="T148" s="13"/>
      <c r="U148" s="13"/>
    </row>
    <row r="149" spans="2:21" x14ac:dyDescent="0.35">
      <c r="F149" s="55"/>
      <c r="G149" s="13"/>
      <c r="H149" s="13"/>
      <c r="I149" s="13"/>
      <c r="J149" s="13"/>
      <c r="K149" s="13"/>
      <c r="L149" s="13"/>
      <c r="M149" s="13"/>
      <c r="N149" s="13"/>
      <c r="O149" s="13"/>
      <c r="P149" s="13"/>
      <c r="Q149" s="13"/>
      <c r="R149" s="13"/>
      <c r="S149" s="13"/>
      <c r="T149" s="13"/>
      <c r="U149" s="13"/>
    </row>
    <row r="150" spans="2:21" x14ac:dyDescent="0.35">
      <c r="F150" s="55"/>
      <c r="G150" s="13"/>
      <c r="H150" s="13"/>
      <c r="I150" s="13"/>
      <c r="J150" s="13"/>
      <c r="K150" s="13"/>
      <c r="L150" s="13"/>
      <c r="M150" s="13"/>
      <c r="N150" s="13"/>
      <c r="O150" s="13"/>
      <c r="P150" s="13"/>
      <c r="Q150" s="13"/>
      <c r="R150" s="13"/>
      <c r="S150" s="13"/>
      <c r="T150" s="13"/>
      <c r="U150" s="13"/>
    </row>
    <row r="151" spans="2:21" x14ac:dyDescent="0.35">
      <c r="F151" s="55"/>
      <c r="G151" s="13"/>
      <c r="H151" s="13"/>
      <c r="I151" s="13"/>
      <c r="J151" s="13"/>
      <c r="K151" s="13"/>
      <c r="L151" s="13"/>
      <c r="M151" s="13"/>
      <c r="N151" s="13"/>
      <c r="O151" s="13"/>
      <c r="P151" s="13"/>
      <c r="Q151" s="13"/>
      <c r="R151" s="13"/>
      <c r="S151" s="13"/>
      <c r="T151" s="13"/>
      <c r="U151" s="13"/>
    </row>
    <row r="152" spans="2:21" x14ac:dyDescent="0.35">
      <c r="F152" s="55"/>
      <c r="G152" s="13"/>
      <c r="H152" s="13"/>
      <c r="I152" s="13"/>
      <c r="J152" s="13"/>
      <c r="K152" s="13"/>
      <c r="L152" s="13"/>
      <c r="M152" s="13"/>
      <c r="N152" s="13"/>
      <c r="O152" s="13"/>
      <c r="P152" s="13"/>
      <c r="Q152" s="13"/>
      <c r="R152" s="13"/>
      <c r="S152" s="13"/>
      <c r="T152" s="13"/>
      <c r="U152" s="13"/>
    </row>
    <row r="153" spans="2:21" ht="18" x14ac:dyDescent="0.4">
      <c r="B153" s="91" t="s">
        <v>170</v>
      </c>
      <c r="F153" s="55"/>
      <c r="G153" s="13"/>
      <c r="H153" s="13"/>
      <c r="I153" s="13"/>
      <c r="J153" s="13"/>
      <c r="K153" s="13"/>
      <c r="L153" s="13"/>
      <c r="M153" s="13"/>
      <c r="N153" s="13"/>
      <c r="O153" s="13"/>
      <c r="P153" s="13"/>
      <c r="Q153" s="13"/>
      <c r="R153" s="13"/>
      <c r="S153" s="13"/>
      <c r="T153" s="13"/>
      <c r="U153" s="13"/>
    </row>
    <row r="154" spans="2:21" x14ac:dyDescent="0.35">
      <c r="F154" s="55"/>
      <c r="G154" s="13"/>
      <c r="H154" s="13"/>
      <c r="I154" s="13"/>
      <c r="J154" s="13"/>
      <c r="K154" s="13"/>
      <c r="L154" s="13"/>
      <c r="M154" s="13"/>
      <c r="N154" s="13"/>
      <c r="O154" s="13"/>
      <c r="P154" s="13"/>
      <c r="Q154" s="13"/>
      <c r="R154" s="13"/>
      <c r="S154" s="13"/>
      <c r="T154" s="13"/>
      <c r="U154" s="13"/>
    </row>
    <row r="155" spans="2:21" x14ac:dyDescent="0.35">
      <c r="F155" s="55"/>
      <c r="G155" s="13"/>
      <c r="H155" s="13"/>
      <c r="I155" s="13"/>
      <c r="J155" s="13"/>
      <c r="K155" s="13"/>
      <c r="L155" s="13"/>
      <c r="M155" s="13"/>
      <c r="N155" s="13"/>
      <c r="O155" s="13"/>
      <c r="P155" s="13"/>
      <c r="Q155" s="13"/>
      <c r="R155" s="13"/>
      <c r="S155" s="13"/>
      <c r="T155" s="13"/>
      <c r="U155" s="13"/>
    </row>
    <row r="156" spans="2:21" x14ac:dyDescent="0.35">
      <c r="F156" s="55"/>
      <c r="G156" s="13"/>
      <c r="H156" s="13"/>
      <c r="I156" s="13"/>
      <c r="J156" s="13"/>
      <c r="K156" s="13"/>
      <c r="L156" s="13"/>
      <c r="M156" s="13"/>
      <c r="N156" s="13"/>
      <c r="O156" s="13"/>
      <c r="P156" s="13"/>
      <c r="Q156" s="13"/>
      <c r="R156" s="13"/>
      <c r="S156" s="13"/>
      <c r="T156" s="13"/>
      <c r="U156" s="13"/>
    </row>
    <row r="157" spans="2:21" x14ac:dyDescent="0.35">
      <c r="F157" s="55"/>
      <c r="G157" s="13"/>
      <c r="H157" s="13"/>
      <c r="I157" s="13"/>
      <c r="J157" s="13"/>
      <c r="K157" s="13"/>
      <c r="L157" s="13"/>
      <c r="M157" s="13"/>
      <c r="N157" s="13"/>
      <c r="O157" s="13"/>
      <c r="P157" s="13"/>
      <c r="Q157" s="13"/>
      <c r="R157" s="13"/>
      <c r="S157" s="13"/>
      <c r="T157" s="13"/>
      <c r="U157" s="13"/>
    </row>
    <row r="158" spans="2:21" x14ac:dyDescent="0.35">
      <c r="F158" s="55"/>
      <c r="G158" s="13"/>
      <c r="H158" s="13"/>
      <c r="I158" s="13"/>
      <c r="J158" s="13"/>
      <c r="K158" s="13"/>
      <c r="L158" s="13"/>
      <c r="M158" s="13"/>
      <c r="N158" s="13"/>
      <c r="O158" s="13"/>
      <c r="P158" s="13"/>
      <c r="Q158" s="13"/>
      <c r="R158" s="13"/>
      <c r="S158" s="13"/>
      <c r="T158" s="13"/>
      <c r="U158" s="13"/>
    </row>
    <row r="159" spans="2:21" x14ac:dyDescent="0.35">
      <c r="F159" s="55"/>
      <c r="G159" s="13"/>
      <c r="H159" s="13"/>
      <c r="I159" s="13"/>
      <c r="J159" s="13"/>
      <c r="K159" s="13"/>
      <c r="L159" s="13"/>
      <c r="M159" s="13"/>
      <c r="N159" s="13"/>
      <c r="O159" s="13"/>
      <c r="P159" s="13"/>
      <c r="Q159" s="13"/>
      <c r="R159" s="13"/>
      <c r="S159" s="13"/>
      <c r="T159" s="13"/>
      <c r="U159" s="13"/>
    </row>
    <row r="160" spans="2:21" x14ac:dyDescent="0.35">
      <c r="F160" s="55"/>
      <c r="G160" s="13"/>
      <c r="H160" s="13"/>
      <c r="I160" s="13"/>
      <c r="J160" s="13"/>
      <c r="K160" s="13"/>
      <c r="L160" s="13"/>
      <c r="M160" s="13"/>
      <c r="N160" s="13"/>
      <c r="O160" s="13"/>
      <c r="P160" s="13"/>
      <c r="Q160" s="13"/>
      <c r="R160" s="13"/>
      <c r="S160" s="13"/>
      <c r="T160" s="13"/>
      <c r="U160" s="13"/>
    </row>
    <row r="161" spans="1:21" x14ac:dyDescent="0.35">
      <c r="F161" s="55"/>
      <c r="G161" s="13"/>
      <c r="H161" s="13"/>
      <c r="I161" s="13"/>
      <c r="J161" s="13"/>
      <c r="K161" s="13"/>
      <c r="L161" s="13"/>
      <c r="M161" s="13"/>
      <c r="N161" s="13"/>
      <c r="O161" s="13"/>
      <c r="P161" s="13"/>
      <c r="Q161" s="13"/>
      <c r="R161" s="13"/>
      <c r="S161" s="13"/>
      <c r="T161" s="13"/>
      <c r="U161" s="13"/>
    </row>
    <row r="162" spans="1:21" x14ac:dyDescent="0.35">
      <c r="F162" s="55"/>
      <c r="G162" s="13"/>
      <c r="H162" s="13"/>
      <c r="I162" s="13"/>
      <c r="J162" s="13"/>
      <c r="K162" s="13"/>
      <c r="L162" s="13"/>
      <c r="M162" s="13"/>
      <c r="N162" s="13"/>
      <c r="O162" s="13"/>
      <c r="P162" s="13"/>
      <c r="Q162" s="13"/>
      <c r="R162" s="13"/>
      <c r="S162" s="13"/>
      <c r="T162" s="13"/>
      <c r="U162" s="13"/>
    </row>
    <row r="163" spans="1:21" x14ac:dyDescent="0.35">
      <c r="A163" s="74"/>
      <c r="F163" s="55"/>
      <c r="G163" s="13"/>
      <c r="H163" s="13"/>
      <c r="I163" s="13"/>
      <c r="J163" s="13"/>
      <c r="K163" s="13"/>
      <c r="L163" s="13"/>
      <c r="M163" s="13"/>
      <c r="N163" s="13"/>
      <c r="O163" s="13"/>
      <c r="P163" s="13"/>
      <c r="Q163" s="13"/>
      <c r="R163" s="13"/>
      <c r="S163" s="13"/>
      <c r="T163" s="13"/>
      <c r="U163" s="13"/>
    </row>
    <row r="164" spans="1:21" x14ac:dyDescent="0.35">
      <c r="A164" s="74"/>
      <c r="F164" s="55"/>
      <c r="G164" s="13"/>
      <c r="H164" s="13"/>
      <c r="I164" s="13"/>
      <c r="J164" s="13"/>
      <c r="K164" s="13"/>
      <c r="L164" s="13"/>
      <c r="M164" s="13"/>
      <c r="N164" s="13"/>
      <c r="O164" s="13"/>
      <c r="P164" s="13"/>
      <c r="Q164" s="13"/>
      <c r="R164" s="13"/>
      <c r="S164" s="13"/>
      <c r="T164" s="13"/>
      <c r="U164" s="13"/>
    </row>
    <row r="165" spans="1:21" x14ac:dyDescent="0.35">
      <c r="A165" s="74"/>
      <c r="F165" s="55"/>
      <c r="G165" s="13"/>
      <c r="H165" s="13"/>
      <c r="I165" s="13"/>
      <c r="J165" s="13"/>
      <c r="K165" s="13"/>
      <c r="L165" s="13"/>
      <c r="M165" s="13"/>
      <c r="N165" s="13"/>
      <c r="O165" s="13"/>
      <c r="P165" s="13"/>
      <c r="Q165" s="13"/>
      <c r="R165" s="13"/>
      <c r="S165" s="13"/>
      <c r="T165" s="13"/>
      <c r="U165" s="13"/>
    </row>
    <row r="166" spans="1:21" x14ac:dyDescent="0.35">
      <c r="A166" s="74"/>
      <c r="F166" s="55"/>
      <c r="G166" s="13"/>
      <c r="H166" s="13"/>
      <c r="I166" s="13"/>
      <c r="J166" s="13"/>
      <c r="K166" s="13"/>
      <c r="L166" s="13"/>
      <c r="M166" s="13"/>
      <c r="N166" s="13"/>
      <c r="O166" s="13"/>
      <c r="P166" s="13"/>
      <c r="Q166" s="13"/>
      <c r="R166" s="13"/>
      <c r="S166" s="13"/>
      <c r="T166" s="13"/>
      <c r="U166" s="13"/>
    </row>
    <row r="167" spans="1:21" x14ac:dyDescent="0.35">
      <c r="A167" s="74"/>
      <c r="F167" s="55"/>
      <c r="G167" s="13"/>
      <c r="H167" s="13"/>
      <c r="I167" s="13"/>
      <c r="J167" s="13"/>
      <c r="K167" s="13"/>
      <c r="L167" s="13"/>
      <c r="M167" s="13"/>
      <c r="N167" s="13"/>
      <c r="O167" s="13"/>
      <c r="P167" s="13"/>
      <c r="Q167" s="13"/>
      <c r="R167" s="13"/>
      <c r="S167" s="13"/>
      <c r="T167" s="13"/>
      <c r="U167" s="13"/>
    </row>
    <row r="168" spans="1:21" x14ac:dyDescent="0.35">
      <c r="A168" s="74"/>
      <c r="F168" s="55"/>
      <c r="G168" s="13"/>
      <c r="H168" s="13"/>
      <c r="I168" s="13"/>
      <c r="J168" s="13"/>
      <c r="K168" s="13"/>
      <c r="L168" s="13"/>
      <c r="M168" s="13"/>
      <c r="N168" s="13"/>
      <c r="O168" s="13"/>
      <c r="P168" s="13"/>
      <c r="Q168" s="13"/>
      <c r="R168" s="13"/>
      <c r="S168" s="13"/>
      <c r="T168" s="13"/>
      <c r="U168" s="13"/>
    </row>
    <row r="169" spans="1:21" x14ac:dyDescent="0.35">
      <c r="A169" s="74"/>
      <c r="F169" s="55"/>
      <c r="G169" s="13"/>
      <c r="H169" s="13"/>
      <c r="I169" s="13"/>
      <c r="J169" s="13"/>
      <c r="K169" s="13"/>
      <c r="L169" s="13"/>
      <c r="M169" s="13"/>
      <c r="N169" s="13"/>
      <c r="O169" s="13"/>
      <c r="P169" s="13"/>
      <c r="Q169" s="13"/>
      <c r="R169" s="13"/>
      <c r="S169" s="13"/>
      <c r="T169" s="13"/>
      <c r="U169" s="13"/>
    </row>
    <row r="170" spans="1:21" x14ac:dyDescent="0.35">
      <c r="A170" s="74"/>
      <c r="F170" s="55"/>
      <c r="G170" s="13"/>
      <c r="H170" s="13"/>
      <c r="I170" s="13"/>
      <c r="J170" s="13"/>
      <c r="K170" s="13"/>
      <c r="L170" s="13"/>
      <c r="M170" s="13"/>
      <c r="N170" s="13"/>
      <c r="O170" s="13"/>
      <c r="P170" s="13"/>
      <c r="Q170" s="13"/>
      <c r="R170" s="13"/>
      <c r="S170" s="13"/>
      <c r="T170" s="13"/>
      <c r="U170" s="13"/>
    </row>
    <row r="171" spans="1:21" x14ac:dyDescent="0.35">
      <c r="A171" s="74"/>
      <c r="F171" s="55"/>
      <c r="G171" s="13"/>
      <c r="H171" s="13"/>
      <c r="I171" s="13"/>
      <c r="J171" s="13"/>
      <c r="K171" s="13"/>
      <c r="L171" s="13"/>
      <c r="M171" s="13"/>
      <c r="N171" s="13"/>
      <c r="O171" s="13"/>
      <c r="P171" s="13"/>
      <c r="Q171" s="13"/>
      <c r="R171" s="13"/>
      <c r="S171" s="13"/>
      <c r="T171" s="13"/>
      <c r="U171" s="13"/>
    </row>
    <row r="172" spans="1:21" x14ac:dyDescent="0.35">
      <c r="A172" s="74"/>
      <c r="F172" s="55"/>
      <c r="G172" s="13"/>
      <c r="H172" s="13"/>
      <c r="I172" s="13"/>
      <c r="J172" s="13"/>
      <c r="K172" s="13"/>
      <c r="L172" s="13"/>
      <c r="M172" s="13"/>
      <c r="N172" s="13"/>
      <c r="O172" s="13"/>
      <c r="P172" s="13"/>
      <c r="Q172" s="13"/>
      <c r="R172" s="13"/>
      <c r="S172" s="13"/>
      <c r="T172" s="13"/>
      <c r="U172" s="13"/>
    </row>
    <row r="173" spans="1:21" x14ac:dyDescent="0.35">
      <c r="A173" s="74"/>
      <c r="F173" s="55"/>
      <c r="G173" s="13"/>
      <c r="H173" s="13"/>
      <c r="I173" s="13"/>
      <c r="J173" s="13"/>
      <c r="K173" s="13"/>
      <c r="L173" s="13"/>
      <c r="M173" s="13"/>
      <c r="N173" s="13"/>
      <c r="O173" s="13"/>
      <c r="P173" s="13"/>
      <c r="Q173" s="13"/>
      <c r="R173" s="13"/>
      <c r="S173" s="13"/>
      <c r="T173" s="13"/>
      <c r="U173" s="13"/>
    </row>
    <row r="174" spans="1:21" x14ac:dyDescent="0.35">
      <c r="A174" s="74"/>
      <c r="F174" s="55"/>
      <c r="G174" s="13"/>
      <c r="H174" s="13"/>
      <c r="I174" s="13"/>
      <c r="J174" s="13"/>
      <c r="K174" s="13"/>
      <c r="L174" s="13"/>
      <c r="M174" s="13"/>
      <c r="N174" s="13"/>
      <c r="O174" s="13"/>
      <c r="P174" s="13"/>
      <c r="Q174" s="13"/>
      <c r="R174" s="13"/>
      <c r="S174" s="13"/>
      <c r="T174" s="13"/>
      <c r="U174" s="13"/>
    </row>
    <row r="175" spans="1:21" x14ac:dyDescent="0.35">
      <c r="A175" s="74"/>
      <c r="F175" s="55"/>
      <c r="G175" s="13"/>
      <c r="H175" s="13"/>
      <c r="I175" s="13"/>
      <c r="J175" s="13"/>
      <c r="K175" s="13"/>
      <c r="L175" s="13"/>
      <c r="M175" s="13"/>
      <c r="N175" s="13"/>
      <c r="O175" s="13"/>
      <c r="P175" s="13"/>
      <c r="Q175" s="13"/>
      <c r="R175" s="13"/>
      <c r="S175" s="13"/>
      <c r="T175" s="13"/>
      <c r="U175" s="13"/>
    </row>
    <row r="176" spans="1:21" x14ac:dyDescent="0.35">
      <c r="A176" s="74"/>
      <c r="F176" s="55"/>
      <c r="G176" s="13"/>
      <c r="H176" s="13"/>
      <c r="I176" s="13"/>
      <c r="J176" s="13"/>
      <c r="K176" s="13"/>
      <c r="L176" s="13"/>
      <c r="M176" s="13"/>
      <c r="N176" s="13"/>
      <c r="O176" s="13"/>
      <c r="P176" s="13"/>
      <c r="Q176" s="13"/>
      <c r="R176" s="13"/>
      <c r="S176" s="13"/>
      <c r="T176" s="13"/>
      <c r="U176" s="13"/>
    </row>
    <row r="177" spans="1:21" x14ac:dyDescent="0.35">
      <c r="A177" s="74"/>
      <c r="F177" s="55"/>
      <c r="G177" s="13"/>
      <c r="H177" s="13"/>
      <c r="I177" s="13"/>
      <c r="J177" s="13"/>
      <c r="K177" s="13"/>
      <c r="L177" s="13"/>
      <c r="M177" s="13"/>
      <c r="N177" s="13"/>
      <c r="O177" s="13"/>
      <c r="P177" s="13"/>
      <c r="Q177" s="13"/>
      <c r="R177" s="13"/>
      <c r="S177" s="13"/>
      <c r="T177" s="13"/>
      <c r="U177" s="13"/>
    </row>
    <row r="178" spans="1:21" x14ac:dyDescent="0.35">
      <c r="A178" s="74"/>
      <c r="F178" s="55"/>
      <c r="G178" s="13"/>
      <c r="H178" s="13"/>
      <c r="I178" s="13"/>
      <c r="J178" s="13"/>
      <c r="K178" s="13"/>
      <c r="L178" s="13"/>
      <c r="M178" s="13"/>
      <c r="N178" s="13"/>
      <c r="O178" s="13"/>
      <c r="P178" s="13"/>
      <c r="Q178" s="13"/>
      <c r="R178" s="13"/>
      <c r="S178" s="13"/>
      <c r="T178" s="13"/>
      <c r="U178" s="13"/>
    </row>
    <row r="179" spans="1:21" x14ac:dyDescent="0.35">
      <c r="A179" s="74"/>
      <c r="F179" s="55"/>
      <c r="G179" s="13"/>
      <c r="H179" s="13"/>
      <c r="I179" s="13"/>
      <c r="J179" s="13"/>
      <c r="K179" s="13"/>
      <c r="L179" s="13"/>
      <c r="M179" s="13"/>
      <c r="N179" s="13"/>
      <c r="O179" s="13"/>
      <c r="P179" s="13"/>
      <c r="Q179" s="13"/>
      <c r="R179" s="13"/>
      <c r="S179" s="13"/>
      <c r="T179" s="13"/>
      <c r="U179" s="13"/>
    </row>
    <row r="180" spans="1:21" x14ac:dyDescent="0.35">
      <c r="A180" s="74"/>
      <c r="F180" s="55"/>
      <c r="G180" s="13"/>
      <c r="H180" s="13"/>
      <c r="I180" s="13"/>
      <c r="J180" s="13"/>
      <c r="K180" s="13"/>
      <c r="L180" s="13"/>
      <c r="M180" s="13"/>
      <c r="N180" s="13"/>
      <c r="O180" s="13"/>
      <c r="P180" s="13"/>
      <c r="Q180" s="13"/>
      <c r="R180" s="13"/>
      <c r="S180" s="13"/>
      <c r="T180" s="13"/>
      <c r="U180" s="13"/>
    </row>
    <row r="181" spans="1:21" x14ac:dyDescent="0.35">
      <c r="A181" s="74"/>
      <c r="F181" s="55"/>
      <c r="G181" s="13"/>
      <c r="H181" s="13"/>
      <c r="I181" s="13"/>
      <c r="J181" s="13"/>
      <c r="K181" s="13"/>
      <c r="L181" s="13"/>
      <c r="M181" s="13"/>
      <c r="N181" s="13"/>
      <c r="O181" s="13"/>
      <c r="P181" s="13"/>
      <c r="Q181" s="13"/>
      <c r="R181" s="13"/>
      <c r="S181" s="13"/>
      <c r="T181" s="13"/>
      <c r="U181" s="13"/>
    </row>
    <row r="182" spans="1:21" x14ac:dyDescent="0.35">
      <c r="A182" s="74"/>
      <c r="F182" s="55"/>
      <c r="G182" s="93"/>
      <c r="H182" s="13"/>
      <c r="I182" s="13"/>
      <c r="J182" s="13"/>
      <c r="K182" s="13"/>
      <c r="L182" s="13"/>
      <c r="M182" s="13"/>
      <c r="N182" s="13"/>
      <c r="O182" s="13"/>
      <c r="P182" s="13"/>
      <c r="Q182" s="13"/>
      <c r="R182" s="13"/>
      <c r="S182" s="13"/>
      <c r="T182" s="13"/>
      <c r="U182" s="13"/>
    </row>
    <row r="183" spans="1:21" ht="16" thickBot="1" x14ac:dyDescent="0.4">
      <c r="A183" s="74"/>
      <c r="C183" s="59" t="s">
        <v>126</v>
      </c>
      <c r="D183" s="57"/>
      <c r="F183" s="55"/>
      <c r="G183" s="4"/>
      <c r="H183" s="13"/>
      <c r="I183" s="13"/>
      <c r="J183" s="13"/>
      <c r="K183" s="13"/>
      <c r="L183" s="13"/>
      <c r="M183" s="13"/>
      <c r="N183" s="13"/>
      <c r="O183" s="13"/>
      <c r="P183" s="13"/>
      <c r="Q183" s="13"/>
      <c r="R183" s="13"/>
      <c r="S183" s="13"/>
      <c r="T183" s="13"/>
      <c r="U183" s="13"/>
    </row>
    <row r="184" spans="1:21" x14ac:dyDescent="0.35">
      <c r="A184" s="74"/>
      <c r="B184" s="60" t="s">
        <v>178</v>
      </c>
      <c r="C184" s="40">
        <v>600</v>
      </c>
      <c r="D184" s="57" t="s">
        <v>127</v>
      </c>
      <c r="F184" s="55"/>
      <c r="G184" s="4"/>
      <c r="H184" s="94"/>
      <c r="I184" s="94"/>
      <c r="J184" s="94"/>
      <c r="K184" s="94"/>
      <c r="L184" s="94"/>
      <c r="M184" s="94"/>
      <c r="N184" s="94"/>
      <c r="O184" s="94"/>
      <c r="P184" s="94"/>
      <c r="Q184" s="94">
        <v>10</v>
      </c>
      <c r="R184" s="94" t="s">
        <v>201</v>
      </c>
      <c r="S184" s="13"/>
      <c r="T184" s="13"/>
      <c r="U184" s="13"/>
    </row>
    <row r="185" spans="1:21" x14ac:dyDescent="0.35">
      <c r="A185" s="74"/>
      <c r="B185" s="60" t="s">
        <v>128</v>
      </c>
      <c r="C185" s="75">
        <v>20</v>
      </c>
      <c r="D185" s="57" t="s">
        <v>129</v>
      </c>
      <c r="F185" s="55"/>
      <c r="G185" s="4"/>
      <c r="H185" s="94"/>
      <c r="I185" s="94"/>
      <c r="J185" s="94"/>
      <c r="K185" s="94"/>
      <c r="L185" s="94"/>
      <c r="M185" s="94"/>
      <c r="N185" s="94"/>
      <c r="O185" s="94"/>
      <c r="P185" s="94"/>
      <c r="Q185" s="94">
        <v>0.313</v>
      </c>
      <c r="R185" s="94">
        <v>0.33300000000000002</v>
      </c>
      <c r="S185" s="13"/>
      <c r="T185" s="13"/>
      <c r="U185" s="13"/>
    </row>
    <row r="186" spans="1:21" x14ac:dyDescent="0.35">
      <c r="A186" s="74"/>
      <c r="B186" s="60" t="s">
        <v>158</v>
      </c>
      <c r="C186" s="76">
        <v>3</v>
      </c>
      <c r="D186" s="28" t="s">
        <v>4</v>
      </c>
      <c r="F186" s="55"/>
      <c r="G186" s="95"/>
      <c r="H186" s="94"/>
      <c r="I186" s="94"/>
      <c r="J186" s="94"/>
      <c r="K186" s="94"/>
      <c r="L186" s="94"/>
      <c r="M186" s="94"/>
      <c r="N186" s="94"/>
      <c r="O186" s="94"/>
      <c r="P186" s="94"/>
      <c r="Q186" s="94">
        <v>0.313</v>
      </c>
      <c r="R186" s="94">
        <v>0.33300000000000002</v>
      </c>
      <c r="S186" s="13"/>
      <c r="T186" s="13"/>
      <c r="U186" s="13"/>
    </row>
    <row r="187" spans="1:21" x14ac:dyDescent="0.35">
      <c r="A187" s="74"/>
      <c r="B187" s="60" t="s">
        <v>171</v>
      </c>
      <c r="C187" s="33">
        <v>1</v>
      </c>
      <c r="D187" s="57" t="s">
        <v>4</v>
      </c>
      <c r="F187" s="55"/>
      <c r="G187" s="95"/>
      <c r="H187" s="13"/>
      <c r="I187" s="13"/>
      <c r="J187" s="13"/>
      <c r="K187" s="13"/>
      <c r="L187" s="13"/>
      <c r="M187" s="13"/>
      <c r="N187" s="13"/>
      <c r="O187" s="13"/>
      <c r="P187" s="13"/>
      <c r="Q187" s="13"/>
      <c r="R187" s="13"/>
      <c r="S187" s="13"/>
      <c r="T187" s="13"/>
      <c r="U187" s="13"/>
    </row>
    <row r="188" spans="1:21" x14ac:dyDescent="0.35">
      <c r="A188" s="74"/>
      <c r="B188" s="60" t="s">
        <v>172</v>
      </c>
      <c r="C188" s="33">
        <v>4</v>
      </c>
      <c r="D188" s="57" t="s">
        <v>4</v>
      </c>
      <c r="F188" s="55"/>
      <c r="G188" s="13"/>
      <c r="H188" s="13"/>
      <c r="I188" s="13"/>
      <c r="J188" s="13"/>
      <c r="K188" s="13"/>
      <c r="L188" s="13"/>
      <c r="M188" s="13"/>
      <c r="N188" s="13"/>
      <c r="O188" s="13"/>
      <c r="P188" s="13"/>
      <c r="Q188" s="13"/>
      <c r="R188" s="13"/>
      <c r="S188" s="13"/>
      <c r="T188" s="13"/>
      <c r="U188" s="13"/>
    </row>
    <row r="189" spans="1:21" x14ac:dyDescent="0.35">
      <c r="A189" s="74"/>
      <c r="B189" s="60" t="s">
        <v>164</v>
      </c>
      <c r="C189" s="71">
        <v>30000000</v>
      </c>
      <c r="D189" s="61" t="s">
        <v>6</v>
      </c>
      <c r="F189" s="55"/>
      <c r="G189" s="68"/>
      <c r="H189" s="13"/>
      <c r="I189" s="13"/>
      <c r="J189" s="13"/>
      <c r="K189" s="13"/>
      <c r="L189" s="13"/>
      <c r="M189" s="13"/>
      <c r="N189" s="13"/>
      <c r="O189" s="13"/>
      <c r="P189" s="13"/>
      <c r="Q189" s="13"/>
      <c r="R189" s="13"/>
      <c r="S189" s="13"/>
      <c r="T189" s="13"/>
      <c r="U189" s="13"/>
    </row>
    <row r="190" spans="1:21" ht="16" thickBot="1" x14ac:dyDescent="0.4">
      <c r="A190" s="74"/>
      <c r="B190" s="60" t="s">
        <v>165</v>
      </c>
      <c r="C190" s="34">
        <v>11500000</v>
      </c>
      <c r="D190" s="61" t="s">
        <v>6</v>
      </c>
      <c r="F190" s="55"/>
      <c r="G190" s="77"/>
      <c r="H190" s="55"/>
      <c r="I190" s="13"/>
      <c r="J190" s="13"/>
      <c r="K190" s="55"/>
      <c r="L190" s="96"/>
      <c r="M190" s="13"/>
      <c r="N190" s="13"/>
      <c r="O190" s="13"/>
      <c r="P190" s="13"/>
      <c r="Q190" s="13"/>
      <c r="R190" s="13"/>
      <c r="S190" s="13"/>
      <c r="T190" s="13"/>
      <c r="U190" s="13"/>
    </row>
    <row r="191" spans="1:21" x14ac:dyDescent="0.35">
      <c r="A191" s="74"/>
      <c r="C191" s="5"/>
      <c r="D191" s="57"/>
      <c r="F191" s="55"/>
      <c r="G191" s="78"/>
      <c r="H191" s="55"/>
      <c r="I191" s="13"/>
      <c r="J191" s="13"/>
      <c r="K191" s="55"/>
      <c r="L191" s="9"/>
      <c r="M191" s="13"/>
      <c r="N191" s="13"/>
      <c r="O191" s="13"/>
      <c r="P191" s="13"/>
      <c r="Q191" s="13"/>
      <c r="R191" s="13"/>
      <c r="S191" s="13"/>
      <c r="T191" s="13"/>
      <c r="U191" s="13"/>
    </row>
    <row r="192" spans="1:21" ht="18" x14ac:dyDescent="0.4">
      <c r="A192" s="74"/>
      <c r="B192" s="90" t="s">
        <v>131</v>
      </c>
      <c r="C192" s="5"/>
      <c r="D192" s="5"/>
      <c r="F192" s="13"/>
      <c r="G192" s="13"/>
      <c r="H192" s="55"/>
      <c r="I192" s="13"/>
      <c r="J192" s="13"/>
      <c r="K192" s="55"/>
      <c r="L192" s="97"/>
      <c r="M192" s="13"/>
      <c r="N192" s="13"/>
      <c r="O192" s="13"/>
      <c r="P192" s="13"/>
      <c r="Q192" s="13"/>
      <c r="R192" s="13"/>
      <c r="S192" s="13"/>
      <c r="T192" s="13"/>
      <c r="U192" s="13"/>
    </row>
    <row r="193" spans="1:21" x14ac:dyDescent="0.35">
      <c r="A193" s="74"/>
      <c r="B193" s="1" t="s">
        <v>207</v>
      </c>
      <c r="C193" s="59" t="s">
        <v>132</v>
      </c>
      <c r="F193" s="55"/>
      <c r="G193" s="79"/>
      <c r="H193" s="13"/>
      <c r="I193" s="13"/>
      <c r="J193" s="13"/>
      <c r="K193" s="55"/>
      <c r="L193" s="13"/>
      <c r="M193" s="13"/>
      <c r="N193" s="13"/>
      <c r="O193" s="13"/>
      <c r="P193" s="13"/>
      <c r="Q193" s="13"/>
      <c r="R193" s="13"/>
      <c r="S193" s="13"/>
      <c r="T193" s="13"/>
      <c r="U193" s="13"/>
    </row>
    <row r="194" spans="1:21" x14ac:dyDescent="0.35">
      <c r="A194" s="74"/>
      <c r="B194" s="62" t="s">
        <v>174</v>
      </c>
      <c r="C194" s="56" t="s">
        <v>175</v>
      </c>
      <c r="D194" s="56" t="s">
        <v>130</v>
      </c>
      <c r="F194" s="55"/>
      <c r="G194" s="79"/>
      <c r="H194" s="13"/>
      <c r="I194" s="13"/>
      <c r="J194" s="13"/>
      <c r="K194" s="13"/>
      <c r="L194" s="13"/>
      <c r="M194" s="13"/>
      <c r="N194" s="13"/>
      <c r="O194" s="13"/>
      <c r="P194" s="13"/>
      <c r="Q194" s="13"/>
      <c r="R194" s="13"/>
      <c r="S194" s="13"/>
      <c r="T194" s="13"/>
      <c r="U194" s="13"/>
    </row>
    <row r="195" spans="1:21" x14ac:dyDescent="0.35">
      <c r="A195" s="74"/>
      <c r="B195" s="62" t="s">
        <v>134</v>
      </c>
      <c r="C195" s="64">
        <f>C187*C188</f>
        <v>4</v>
      </c>
      <c r="D195" s="56" t="s">
        <v>135</v>
      </c>
      <c r="F195" s="55"/>
      <c r="G195" s="68"/>
      <c r="H195" s="13"/>
      <c r="I195" s="13"/>
      <c r="J195" s="13"/>
      <c r="K195" s="13"/>
      <c r="L195" s="13"/>
      <c r="M195" s="13"/>
      <c r="N195" s="13"/>
      <c r="O195" s="13"/>
      <c r="P195" s="13"/>
      <c r="Q195" s="13"/>
      <c r="R195" s="13"/>
      <c r="S195" s="13"/>
      <c r="T195" s="13"/>
      <c r="U195" s="13"/>
    </row>
    <row r="196" spans="1:21" x14ac:dyDescent="0.35">
      <c r="A196" s="74"/>
      <c r="B196" s="62" t="s">
        <v>136</v>
      </c>
      <c r="C196" s="56" t="s">
        <v>205</v>
      </c>
      <c r="D196" s="56"/>
      <c r="F196" s="55"/>
      <c r="G196" s="68"/>
      <c r="H196" s="13"/>
      <c r="I196" s="13"/>
      <c r="J196" s="13"/>
      <c r="K196" s="13"/>
      <c r="L196" s="13"/>
      <c r="M196" s="13"/>
      <c r="N196" s="13"/>
      <c r="O196" s="13"/>
      <c r="P196" s="13"/>
      <c r="Q196" s="13"/>
      <c r="R196" s="13"/>
      <c r="S196" s="13"/>
      <c r="T196" s="13"/>
      <c r="U196" s="13"/>
    </row>
    <row r="197" spans="1:21" x14ac:dyDescent="0.35">
      <c r="B197" s="29" t="s">
        <v>8</v>
      </c>
      <c r="C197" s="65">
        <f>C188*C187^3 / 12</f>
        <v>0.33333333333333331</v>
      </c>
      <c r="D197" s="56" t="s">
        <v>138</v>
      </c>
      <c r="F197" s="55"/>
      <c r="G197" s="13"/>
      <c r="H197" s="13"/>
      <c r="I197" s="13"/>
      <c r="J197" s="13"/>
      <c r="K197" s="13"/>
      <c r="L197" s="13"/>
      <c r="M197" s="13"/>
      <c r="N197" s="13"/>
      <c r="O197" s="13"/>
      <c r="P197" s="13"/>
      <c r="Q197" s="13"/>
      <c r="R197" s="13"/>
      <c r="S197" s="13"/>
      <c r="T197" s="13"/>
      <c r="U197" s="13"/>
    </row>
    <row r="198" spans="1:21" x14ac:dyDescent="0.35">
      <c r="B198" s="62" t="s">
        <v>159</v>
      </c>
      <c r="C198" s="2" t="s">
        <v>157</v>
      </c>
      <c r="D198" s="2"/>
      <c r="F198" s="55"/>
      <c r="G198" s="13"/>
      <c r="H198" s="13"/>
      <c r="I198" s="13"/>
      <c r="J198" s="13"/>
      <c r="K198" s="13"/>
      <c r="L198" s="13"/>
      <c r="M198" s="13"/>
      <c r="N198" s="13"/>
      <c r="O198" s="13"/>
      <c r="P198" s="13"/>
      <c r="Q198" s="13"/>
      <c r="R198" s="13"/>
      <c r="S198" s="13"/>
      <c r="T198" s="13"/>
      <c r="U198" s="13"/>
    </row>
    <row r="199" spans="1:21" x14ac:dyDescent="0.35">
      <c r="B199" s="62" t="s">
        <v>8</v>
      </c>
      <c r="C199" s="2">
        <f>C184*C186</f>
        <v>1800</v>
      </c>
      <c r="D199" s="2" t="s">
        <v>160</v>
      </c>
      <c r="F199" s="55"/>
      <c r="G199" s="13"/>
      <c r="H199" s="13"/>
      <c r="I199" s="13"/>
      <c r="J199" s="13"/>
      <c r="K199" s="13"/>
      <c r="L199" s="13"/>
      <c r="M199" s="13"/>
      <c r="N199" s="13"/>
      <c r="O199" s="13"/>
      <c r="P199" s="13"/>
      <c r="Q199" s="13"/>
      <c r="R199" s="13"/>
      <c r="S199" s="13"/>
      <c r="T199" s="13"/>
      <c r="U199" s="13"/>
    </row>
    <row r="200" spans="1:21" x14ac:dyDescent="0.35">
      <c r="B200" s="80" t="s">
        <v>203</v>
      </c>
      <c r="C200" s="37">
        <f>C188/C187</f>
        <v>4</v>
      </c>
      <c r="D200" s="1"/>
      <c r="E200" s="70"/>
      <c r="F200" s="55"/>
      <c r="G200" s="13"/>
      <c r="H200" s="13"/>
      <c r="I200" s="13"/>
      <c r="J200" s="13"/>
      <c r="K200" s="13"/>
      <c r="L200" s="13"/>
      <c r="M200" s="13"/>
      <c r="N200" s="13"/>
      <c r="O200" s="13"/>
      <c r="P200" s="13"/>
      <c r="Q200" s="13"/>
      <c r="R200" s="13"/>
      <c r="S200" s="13"/>
      <c r="T200" s="13"/>
      <c r="U200" s="13"/>
    </row>
    <row r="201" spans="1:21" x14ac:dyDescent="0.35">
      <c r="B201" s="80" t="s">
        <v>202</v>
      </c>
      <c r="C201" s="81" t="s">
        <v>206</v>
      </c>
      <c r="D201" s="1"/>
      <c r="E201" s="70"/>
      <c r="F201" s="55"/>
      <c r="G201" s="13"/>
      <c r="H201" s="13"/>
      <c r="I201" s="13"/>
      <c r="J201" s="13"/>
      <c r="K201" s="13"/>
      <c r="L201" s="13"/>
      <c r="M201" s="13"/>
      <c r="N201" s="13"/>
      <c r="O201" s="13"/>
      <c r="P201" s="13"/>
      <c r="Q201" s="13"/>
      <c r="R201" s="13"/>
      <c r="S201" s="13"/>
      <c r="T201" s="13"/>
      <c r="U201" s="13"/>
    </row>
    <row r="202" spans="1:21" x14ac:dyDescent="0.35">
      <c r="B202" s="80" t="s">
        <v>8</v>
      </c>
      <c r="C202" s="37">
        <f xml:space="preserve"> (-0.00005*C200^4)+ (0.0012*C200^3)- (0.0127*C200^2) + (0.0666*C200) + 0.1544</f>
        <v>0.28160000000000007</v>
      </c>
      <c r="D202" s="1"/>
      <c r="E202" s="70"/>
      <c r="F202" s="55"/>
      <c r="G202" s="13"/>
      <c r="H202" s="13"/>
      <c r="I202" s="13"/>
      <c r="J202" s="13"/>
      <c r="K202" s="13"/>
      <c r="L202" s="13"/>
      <c r="M202" s="13"/>
      <c r="N202" s="13"/>
      <c r="O202" s="13"/>
      <c r="P202" s="13"/>
      <c r="Q202" s="13"/>
      <c r="R202" s="13"/>
      <c r="S202" s="13"/>
      <c r="T202" s="13"/>
      <c r="U202" s="13"/>
    </row>
    <row r="203" spans="1:21" x14ac:dyDescent="0.35">
      <c r="B203" s="80" t="s">
        <v>210</v>
      </c>
      <c r="C203" s="26" t="s">
        <v>199</v>
      </c>
      <c r="D203" s="26"/>
      <c r="E203" s="70"/>
      <c r="F203" s="55"/>
      <c r="G203" s="13"/>
      <c r="H203" s="13"/>
      <c r="I203" s="13"/>
      <c r="J203" s="13"/>
      <c r="K203" s="13"/>
      <c r="L203" s="13"/>
      <c r="M203" s="13"/>
      <c r="N203" s="13"/>
      <c r="O203" s="13"/>
      <c r="P203" s="13"/>
      <c r="Q203" s="13"/>
      <c r="R203" s="13"/>
      <c r="S203" s="13"/>
      <c r="T203" s="13"/>
      <c r="U203" s="13"/>
    </row>
    <row r="204" spans="1:21" x14ac:dyDescent="0.35">
      <c r="B204" s="56"/>
      <c r="C204" s="82">
        <f>C199 / (C202*C188*C187^2)</f>
        <v>1598.0113636363633</v>
      </c>
      <c r="D204" s="56" t="s">
        <v>6</v>
      </c>
      <c r="E204" s="70"/>
      <c r="F204" s="55"/>
      <c r="G204" s="13"/>
      <c r="H204" s="13"/>
      <c r="I204" s="13"/>
      <c r="J204" s="13"/>
      <c r="K204" s="13"/>
      <c r="L204" s="13"/>
      <c r="M204" s="13"/>
      <c r="N204" s="13"/>
      <c r="O204" s="13"/>
      <c r="P204" s="13"/>
      <c r="Q204" s="13"/>
      <c r="R204" s="13"/>
      <c r="S204" s="13"/>
      <c r="T204" s="13"/>
      <c r="U204" s="13"/>
    </row>
    <row r="205" spans="1:21" ht="17.5" x14ac:dyDescent="0.35">
      <c r="B205" s="80" t="s">
        <v>204</v>
      </c>
      <c r="C205" s="1" t="s">
        <v>227</v>
      </c>
      <c r="D205" s="56"/>
      <c r="E205" s="70"/>
      <c r="F205" s="55"/>
      <c r="G205" s="13"/>
      <c r="H205" s="13"/>
      <c r="I205" s="13"/>
      <c r="J205" s="13"/>
      <c r="K205" s="13"/>
      <c r="L205" s="13"/>
      <c r="M205" s="13"/>
      <c r="N205" s="13"/>
      <c r="O205" s="13"/>
      <c r="P205" s="13"/>
      <c r="Q205" s="13"/>
      <c r="R205" s="13"/>
      <c r="S205" s="13"/>
      <c r="T205" s="13"/>
      <c r="U205" s="13"/>
    </row>
    <row r="206" spans="1:21" x14ac:dyDescent="0.35">
      <c r="B206" s="80" t="s">
        <v>204</v>
      </c>
      <c r="C206" s="37">
        <f>(0.00005*C200^5)-(0.0015*C200^4)+(0.0169*C200^3)-(0.0953*C200^2) + (0.2753*C200) - 0.0532</f>
        <v>0.27199999999999991</v>
      </c>
      <c r="D206" s="56"/>
      <c r="E206" s="70"/>
      <c r="F206" s="55"/>
      <c r="G206" s="13"/>
      <c r="H206" s="13"/>
      <c r="I206" s="13"/>
      <c r="J206" s="13"/>
      <c r="K206" s="13"/>
      <c r="L206" s="13"/>
      <c r="M206" s="13"/>
      <c r="N206" s="13"/>
      <c r="O206" s="13"/>
      <c r="P206" s="13"/>
      <c r="Q206" s="13"/>
      <c r="R206" s="13"/>
      <c r="S206" s="13"/>
      <c r="T206" s="13"/>
      <c r="U206" s="13"/>
    </row>
    <row r="207" spans="1:21" x14ac:dyDescent="0.35">
      <c r="B207" s="80" t="s">
        <v>208</v>
      </c>
      <c r="C207" s="26" t="s">
        <v>200</v>
      </c>
      <c r="E207" s="70"/>
      <c r="F207" s="55"/>
      <c r="G207" s="13"/>
      <c r="H207" s="13"/>
      <c r="I207" s="13"/>
      <c r="J207" s="13"/>
      <c r="K207" s="13"/>
      <c r="L207" s="13"/>
      <c r="M207" s="13"/>
      <c r="N207" s="13"/>
      <c r="O207" s="13"/>
      <c r="P207" s="13"/>
      <c r="Q207" s="13"/>
      <c r="R207" s="13"/>
      <c r="S207" s="13"/>
      <c r="T207" s="13"/>
      <c r="U207" s="13"/>
    </row>
    <row r="208" spans="1:21" x14ac:dyDescent="0.35">
      <c r="B208" s="62" t="s">
        <v>8</v>
      </c>
      <c r="C208" s="83">
        <f>C199*C185 / (C202*C206*C187^3*C190)</f>
        <v>4.0869855847477342E-2</v>
      </c>
      <c r="D208" s="2" t="s">
        <v>167</v>
      </c>
      <c r="E208" s="70"/>
      <c r="F208" s="55"/>
      <c r="G208" s="13"/>
      <c r="H208" s="13"/>
      <c r="I208" s="13"/>
      <c r="J208" s="13"/>
      <c r="K208" s="13"/>
      <c r="L208" s="13"/>
      <c r="M208" s="13"/>
      <c r="N208" s="13"/>
      <c r="O208" s="13"/>
      <c r="P208" s="13"/>
      <c r="Q208" s="13"/>
      <c r="R208" s="13"/>
      <c r="S208" s="13"/>
      <c r="T208" s="13"/>
      <c r="U208" s="13"/>
    </row>
    <row r="209" spans="2:21" x14ac:dyDescent="0.35">
      <c r="B209" s="62" t="s">
        <v>8</v>
      </c>
      <c r="C209" s="37">
        <f>57.3*C208</f>
        <v>2.3418427400604518</v>
      </c>
      <c r="D209" s="2" t="s">
        <v>168</v>
      </c>
      <c r="E209" s="70"/>
      <c r="F209" s="55"/>
      <c r="G209" s="13"/>
      <c r="H209" s="13"/>
      <c r="I209" s="13"/>
      <c r="J209" s="13"/>
      <c r="K209" s="13"/>
      <c r="L209" s="13"/>
      <c r="M209" s="13"/>
      <c r="N209" s="13"/>
      <c r="O209" s="13"/>
      <c r="P209" s="13"/>
      <c r="Q209" s="13"/>
      <c r="R209" s="13"/>
      <c r="S209" s="13"/>
      <c r="T209" s="13"/>
      <c r="U209" s="13"/>
    </row>
    <row r="210" spans="2:21" x14ac:dyDescent="0.35">
      <c r="B210" s="62"/>
      <c r="C210" s="66"/>
      <c r="D210" s="56"/>
      <c r="E210" s="70"/>
      <c r="F210" s="55"/>
      <c r="G210" s="13"/>
      <c r="H210" s="13"/>
      <c r="I210" s="13"/>
      <c r="J210" s="13"/>
      <c r="K210" s="13"/>
      <c r="L210" s="13"/>
      <c r="M210" s="13"/>
      <c r="N210" s="13"/>
      <c r="O210" s="13"/>
      <c r="P210" s="13"/>
      <c r="Q210" s="13"/>
      <c r="R210" s="13"/>
      <c r="S210" s="13"/>
      <c r="T210" s="13"/>
      <c r="U210" s="13"/>
    </row>
    <row r="211" spans="2:21" x14ac:dyDescent="0.35">
      <c r="B211" s="62"/>
      <c r="C211" s="56"/>
      <c r="D211" s="56"/>
      <c r="E211" s="70"/>
      <c r="F211" s="55"/>
      <c r="G211" s="13"/>
      <c r="H211" s="13"/>
      <c r="I211" s="13"/>
      <c r="J211" s="13"/>
      <c r="K211" s="13"/>
      <c r="L211" s="13"/>
      <c r="M211" s="13"/>
      <c r="N211" s="13"/>
      <c r="O211" s="13"/>
      <c r="P211" s="13"/>
      <c r="Q211" s="13"/>
      <c r="R211" s="13"/>
      <c r="S211" s="13"/>
      <c r="T211" s="13"/>
      <c r="U211" s="13"/>
    </row>
    <row r="212" spans="2:21" x14ac:dyDescent="0.35">
      <c r="B212" s="62"/>
      <c r="C212" s="92" t="s">
        <v>223</v>
      </c>
      <c r="D212" s="56"/>
      <c r="E212" s="70"/>
      <c r="F212" s="55"/>
      <c r="G212" s="13"/>
      <c r="H212" s="13"/>
      <c r="I212" s="13"/>
      <c r="J212" s="13"/>
      <c r="K212" s="13"/>
      <c r="L212" s="13"/>
      <c r="M212" s="13"/>
      <c r="N212" s="13"/>
      <c r="O212" s="13"/>
      <c r="P212" s="13"/>
      <c r="Q212" s="13"/>
      <c r="R212" s="13"/>
      <c r="S212" s="13"/>
      <c r="T212" s="13"/>
      <c r="U212" s="13"/>
    </row>
    <row r="213" spans="2:21" x14ac:dyDescent="0.35">
      <c r="B213" s="62"/>
      <c r="C213" s="56"/>
      <c r="D213" s="57"/>
      <c r="E213" s="70"/>
      <c r="F213" s="55"/>
      <c r="G213" s="13"/>
      <c r="H213" s="13"/>
      <c r="I213" s="13"/>
      <c r="J213" s="13"/>
      <c r="K213" s="13"/>
      <c r="L213" s="13"/>
      <c r="M213" s="13"/>
      <c r="N213" s="13"/>
      <c r="O213" s="13"/>
      <c r="P213" s="13"/>
      <c r="Q213" s="13"/>
      <c r="R213" s="13"/>
      <c r="S213" s="13"/>
      <c r="T213" s="13"/>
      <c r="U213" s="13"/>
    </row>
    <row r="214" spans="2:21" x14ac:dyDescent="0.35">
      <c r="B214" s="62"/>
      <c r="C214" s="66"/>
      <c r="D214" s="56"/>
      <c r="E214" s="70"/>
      <c r="F214" s="55"/>
      <c r="G214" s="13"/>
      <c r="H214" s="13"/>
      <c r="I214" s="13"/>
      <c r="J214" s="13"/>
      <c r="K214" s="13"/>
      <c r="L214" s="13"/>
      <c r="M214" s="13"/>
      <c r="N214" s="13"/>
      <c r="O214" s="13"/>
      <c r="P214" s="13"/>
      <c r="Q214" s="13"/>
      <c r="R214" s="13"/>
      <c r="S214" s="13"/>
      <c r="T214" s="13"/>
      <c r="U214" s="13"/>
    </row>
    <row r="215" spans="2:21" x14ac:dyDescent="0.35">
      <c r="B215" s="62"/>
      <c r="C215" s="2"/>
      <c r="E215" s="70"/>
      <c r="F215" s="55"/>
      <c r="G215" s="13"/>
      <c r="H215" s="13"/>
      <c r="I215" s="13"/>
      <c r="J215" s="13"/>
      <c r="K215" s="13"/>
      <c r="L215" s="13"/>
      <c r="M215" s="13"/>
      <c r="N215" s="13"/>
      <c r="O215" s="13"/>
      <c r="P215" s="13"/>
      <c r="Q215" s="13"/>
      <c r="R215" s="13"/>
      <c r="S215" s="13"/>
      <c r="T215" s="13"/>
      <c r="U215" s="13"/>
    </row>
    <row r="216" spans="2:21" x14ac:dyDescent="0.35">
      <c r="C216" s="42"/>
      <c r="D216" s="2"/>
      <c r="E216" s="70"/>
      <c r="F216" s="55"/>
      <c r="G216" s="13"/>
      <c r="H216" s="13"/>
      <c r="I216" s="13"/>
      <c r="J216" s="13"/>
      <c r="K216" s="13"/>
      <c r="L216" s="13"/>
      <c r="M216" s="13"/>
      <c r="N216" s="13"/>
      <c r="O216" s="13"/>
      <c r="P216" s="13"/>
      <c r="Q216" s="13"/>
      <c r="R216" s="13"/>
      <c r="S216" s="13"/>
      <c r="T216" s="13"/>
      <c r="U216" s="13"/>
    </row>
    <row r="217" spans="2:21" x14ac:dyDescent="0.35">
      <c r="B217" s="62"/>
      <c r="C217" s="2"/>
      <c r="D217" s="2"/>
      <c r="E217" s="70"/>
      <c r="F217" s="55"/>
      <c r="G217" s="13"/>
      <c r="H217" s="13"/>
      <c r="I217" s="13"/>
      <c r="J217" s="13"/>
      <c r="K217" s="13"/>
      <c r="L217" s="13"/>
      <c r="M217" s="13"/>
      <c r="N217" s="13"/>
      <c r="O217" s="13"/>
      <c r="P217" s="13"/>
      <c r="Q217" s="13"/>
      <c r="R217" s="13"/>
      <c r="S217" s="13"/>
      <c r="T217" s="13"/>
      <c r="U217" s="13"/>
    </row>
    <row r="218" spans="2:21" x14ac:dyDescent="0.35">
      <c r="C218" s="73"/>
      <c r="D218" s="2"/>
      <c r="E218" s="70"/>
      <c r="F218" s="55"/>
      <c r="G218" s="13"/>
      <c r="H218" s="13"/>
      <c r="I218" s="13"/>
      <c r="J218" s="13"/>
      <c r="K218" s="13"/>
      <c r="L218" s="13"/>
      <c r="M218" s="13"/>
      <c r="N218" s="13"/>
      <c r="O218" s="13"/>
      <c r="P218" s="13"/>
      <c r="Q218" s="13"/>
      <c r="R218" s="13"/>
      <c r="S218" s="13"/>
      <c r="T218" s="13"/>
      <c r="U218" s="13"/>
    </row>
    <row r="219" spans="2:21" x14ac:dyDescent="0.35">
      <c r="C219" s="67"/>
      <c r="D219" s="2"/>
      <c r="E219" s="70"/>
      <c r="F219" s="55"/>
      <c r="G219" s="13"/>
      <c r="H219" s="13"/>
      <c r="I219" s="13"/>
      <c r="J219" s="13"/>
      <c r="K219" s="13"/>
      <c r="L219" s="13"/>
      <c r="M219" s="13"/>
      <c r="N219" s="13"/>
      <c r="O219" s="13"/>
      <c r="P219" s="13"/>
      <c r="Q219" s="13"/>
      <c r="R219" s="13"/>
      <c r="S219" s="13"/>
      <c r="T219" s="13"/>
      <c r="U219" s="13"/>
    </row>
    <row r="220" spans="2:21" x14ac:dyDescent="0.35">
      <c r="E220" s="70"/>
      <c r="F220" s="55"/>
      <c r="G220" s="13"/>
      <c r="H220" s="13"/>
      <c r="I220" s="13"/>
      <c r="J220" s="13"/>
      <c r="K220" s="13"/>
      <c r="L220" s="13"/>
      <c r="M220" s="13"/>
      <c r="N220" s="13"/>
      <c r="O220" s="13"/>
      <c r="P220" s="13"/>
      <c r="Q220" s="13"/>
      <c r="R220" s="13"/>
      <c r="S220" s="13"/>
      <c r="T220" s="13"/>
      <c r="U220" s="13"/>
    </row>
    <row r="221" spans="2:21" x14ac:dyDescent="0.35">
      <c r="B221" s="58"/>
      <c r="C221" s="5"/>
      <c r="E221" s="70"/>
    </row>
    <row r="222" spans="2:21" x14ac:dyDescent="0.35">
      <c r="B222" s="62"/>
      <c r="C222" s="56"/>
      <c r="E222" s="70"/>
    </row>
    <row r="223" spans="2:21" x14ac:dyDescent="0.35">
      <c r="C223" s="66"/>
      <c r="D223" s="56"/>
      <c r="E223" s="70"/>
    </row>
    <row r="224" spans="2:21" x14ac:dyDescent="0.35">
      <c r="E224" s="70"/>
    </row>
    <row r="225" spans="2:5" x14ac:dyDescent="0.35">
      <c r="B225" s="84"/>
      <c r="C225" s="85"/>
      <c r="D225" s="86"/>
      <c r="E225" s="74"/>
    </row>
    <row r="226" spans="2:5" x14ac:dyDescent="0.35">
      <c r="B226" s="87"/>
      <c r="C226" s="88"/>
      <c r="D226" s="88"/>
      <c r="E226" s="74"/>
    </row>
    <row r="227" spans="2:5" x14ac:dyDescent="0.35">
      <c r="B227" s="89"/>
      <c r="C227" s="85"/>
      <c r="D227" s="86"/>
      <c r="E227" s="74"/>
    </row>
  </sheetData>
  <sheetProtection sheet="1" objects="1" scenarios="1" selectLockedCells="1"/>
  <protectedRanges>
    <protectedRange sqref="C125 C121 C213 C116" name="Range14"/>
    <protectedRange sqref="C107 C196:C197" name="Range13"/>
    <protectedRange sqref="C5" name="Range12"/>
    <protectedRange sqref="C5" name="Range11"/>
  </protectedRanges>
  <hyperlinks>
    <hyperlink ref="C78" r:id="rId1" xr:uid="{00000000-0004-0000-0200-000000000000}"/>
  </hyperlinks>
  <printOptions gridLines="1"/>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32"/>
  <sheetViews>
    <sheetView workbookViewId="0">
      <selection activeCell="K2" sqref="K2"/>
    </sheetView>
  </sheetViews>
  <sheetFormatPr defaultRowHeight="15.5" x14ac:dyDescent="0.35"/>
  <cols>
    <col min="1" max="1" width="4.1796875" style="5" customWidth="1"/>
    <col min="2" max="2" width="16.453125" style="5" customWidth="1"/>
    <col min="3" max="3" width="17.36328125" style="5" customWidth="1"/>
    <col min="4" max="4" width="14.26953125" style="5" customWidth="1"/>
    <col min="5" max="5" width="12.81640625" style="5" customWidth="1"/>
    <col min="6" max="6" width="9.26953125" style="5" customWidth="1"/>
    <col min="7" max="7" width="12.453125" style="5" customWidth="1"/>
    <col min="8" max="8" width="10.7265625" style="5" customWidth="1"/>
    <col min="9" max="9" width="11" style="5" customWidth="1"/>
    <col min="10" max="10" width="11.453125" style="5" customWidth="1"/>
    <col min="11" max="11" width="35" style="5" customWidth="1"/>
    <col min="12" max="16384" width="8.7265625" style="5"/>
  </cols>
  <sheetData>
    <row r="1" spans="2:15" ht="20" x14ac:dyDescent="0.4">
      <c r="B1" s="18" t="s">
        <v>118</v>
      </c>
      <c r="K1" s="13"/>
      <c r="L1" s="13"/>
      <c r="M1" s="13"/>
      <c r="N1" s="13"/>
      <c r="O1" s="13"/>
    </row>
    <row r="2" spans="2:15" x14ac:dyDescent="0.35">
      <c r="B2" s="3"/>
      <c r="K2" s="13"/>
      <c r="L2" s="13"/>
      <c r="M2" s="13"/>
      <c r="N2" s="13"/>
      <c r="O2" s="13"/>
    </row>
    <row r="3" spans="2:15" x14ac:dyDescent="0.35">
      <c r="K3" s="13"/>
      <c r="L3" s="13"/>
      <c r="M3" s="13"/>
      <c r="N3" s="13"/>
      <c r="O3" s="13"/>
    </row>
    <row r="4" spans="2:15" ht="18" x14ac:dyDescent="0.4">
      <c r="B4" s="17" t="s">
        <v>113</v>
      </c>
      <c r="K4" s="13"/>
      <c r="L4" s="13"/>
      <c r="M4" s="13"/>
      <c r="N4" s="13"/>
      <c r="O4" s="13"/>
    </row>
    <row r="5" spans="2:15" x14ac:dyDescent="0.35">
      <c r="K5" s="13"/>
      <c r="L5" s="13"/>
      <c r="M5" s="13"/>
      <c r="N5" s="13"/>
      <c r="O5" s="13"/>
    </row>
    <row r="6" spans="2:15" ht="16" thickBot="1" x14ac:dyDescent="0.4">
      <c r="K6" s="13"/>
      <c r="L6" s="13"/>
      <c r="M6" s="13"/>
      <c r="N6" s="13"/>
      <c r="O6" s="13"/>
    </row>
    <row r="7" spans="2:15" ht="16" thickBot="1" x14ac:dyDescent="0.4">
      <c r="B7" s="5" t="s">
        <v>114</v>
      </c>
      <c r="D7" s="135" t="s">
        <v>83</v>
      </c>
      <c r="E7" s="136"/>
      <c r="F7" s="22"/>
      <c r="K7" s="13"/>
      <c r="L7" s="13"/>
      <c r="M7" s="13"/>
      <c r="N7" s="13"/>
      <c r="O7" s="13"/>
    </row>
    <row r="8" spans="2:15" ht="16" thickBot="1" x14ac:dyDescent="0.4">
      <c r="B8" s="5" t="s">
        <v>115</v>
      </c>
      <c r="K8" s="13"/>
      <c r="L8" s="13"/>
      <c r="M8" s="13"/>
      <c r="N8" s="13"/>
      <c r="O8" s="13"/>
    </row>
    <row r="9" spans="2:15" ht="16" thickBot="1" x14ac:dyDescent="0.4">
      <c r="B9" s="135" t="s">
        <v>75</v>
      </c>
      <c r="C9" s="136"/>
      <c r="D9" s="136"/>
      <c r="E9" s="136"/>
      <c r="F9" s="136"/>
      <c r="G9" s="136"/>
      <c r="H9" s="22"/>
      <c r="K9" s="13"/>
      <c r="L9" s="13"/>
      <c r="M9" s="13"/>
      <c r="N9" s="13"/>
      <c r="O9" s="13"/>
    </row>
    <row r="10" spans="2:15" ht="16" thickBot="1" x14ac:dyDescent="0.4">
      <c r="K10" s="13"/>
      <c r="L10" s="13"/>
      <c r="M10" s="13"/>
      <c r="N10" s="13"/>
      <c r="O10" s="13"/>
    </row>
    <row r="11" spans="2:15" x14ac:dyDescent="0.35">
      <c r="B11" s="98"/>
      <c r="C11" s="99"/>
      <c r="D11" s="100"/>
      <c r="E11" s="101"/>
      <c r="F11" s="100"/>
      <c r="G11" s="101"/>
      <c r="H11" s="100"/>
      <c r="I11" s="101"/>
      <c r="J11" s="100"/>
      <c r="K11" s="101"/>
    </row>
    <row r="12" spans="2:15" x14ac:dyDescent="0.35">
      <c r="B12" s="102" t="s">
        <v>42</v>
      </c>
      <c r="C12" s="103" t="s">
        <v>43</v>
      </c>
      <c r="D12" s="104" t="s">
        <v>46</v>
      </c>
      <c r="E12" s="103" t="s">
        <v>48</v>
      </c>
      <c r="F12" s="104" t="s">
        <v>51</v>
      </c>
      <c r="G12" s="103" t="s">
        <v>54</v>
      </c>
      <c r="H12" s="104" t="s">
        <v>57</v>
      </c>
      <c r="I12" s="103" t="s">
        <v>57</v>
      </c>
      <c r="J12" s="104" t="s">
        <v>60</v>
      </c>
      <c r="K12" s="103" t="s">
        <v>62</v>
      </c>
    </row>
    <row r="13" spans="2:15" x14ac:dyDescent="0.35">
      <c r="B13" s="102"/>
      <c r="C13" s="103" t="s">
        <v>44</v>
      </c>
      <c r="D13" s="104" t="s">
        <v>45</v>
      </c>
      <c r="E13" s="103" t="s">
        <v>49</v>
      </c>
      <c r="F13" s="104" t="s">
        <v>52</v>
      </c>
      <c r="G13" s="103" t="s">
        <v>55</v>
      </c>
      <c r="H13" s="104" t="s">
        <v>58</v>
      </c>
      <c r="I13" s="103" t="s">
        <v>58</v>
      </c>
      <c r="J13" s="104" t="s">
        <v>61</v>
      </c>
      <c r="K13" s="103" t="s">
        <v>63</v>
      </c>
    </row>
    <row r="14" spans="2:15" x14ac:dyDescent="0.35">
      <c r="B14" s="102"/>
      <c r="C14" s="103"/>
      <c r="D14" s="104" t="s">
        <v>47</v>
      </c>
      <c r="E14" s="103" t="s">
        <v>50</v>
      </c>
      <c r="F14" s="104" t="s">
        <v>53</v>
      </c>
      <c r="G14" s="103" t="s">
        <v>56</v>
      </c>
      <c r="H14" s="104" t="s">
        <v>59</v>
      </c>
      <c r="I14" s="103" t="s">
        <v>59</v>
      </c>
      <c r="J14" s="104"/>
      <c r="K14" s="103" t="s">
        <v>64</v>
      </c>
    </row>
    <row r="15" spans="2:15" x14ac:dyDescent="0.35">
      <c r="B15" s="102"/>
      <c r="C15" s="103"/>
      <c r="D15" s="104"/>
      <c r="E15" s="103"/>
      <c r="F15" s="104" t="s">
        <v>45</v>
      </c>
      <c r="G15" s="103" t="s">
        <v>77</v>
      </c>
      <c r="H15" s="104" t="s">
        <v>121</v>
      </c>
      <c r="I15" s="103" t="s">
        <v>122</v>
      </c>
      <c r="J15" s="104"/>
      <c r="K15" s="103"/>
    </row>
    <row r="16" spans="2:15" x14ac:dyDescent="0.35">
      <c r="B16" s="102"/>
      <c r="C16" s="103"/>
      <c r="D16" s="104" t="s">
        <v>80</v>
      </c>
      <c r="E16" s="103" t="s">
        <v>79</v>
      </c>
      <c r="F16" s="104"/>
      <c r="G16" s="103" t="s">
        <v>79</v>
      </c>
      <c r="H16" s="104"/>
      <c r="I16" s="103"/>
      <c r="J16" s="104"/>
      <c r="K16" s="105"/>
    </row>
    <row r="17" spans="2:11" ht="16" thickBot="1" x14ac:dyDescent="0.4">
      <c r="B17" s="106"/>
      <c r="C17" s="107"/>
      <c r="D17" s="108" t="s">
        <v>81</v>
      </c>
      <c r="E17" s="109" t="s">
        <v>78</v>
      </c>
      <c r="F17" s="108" t="s">
        <v>82</v>
      </c>
      <c r="G17" s="109" t="s">
        <v>78</v>
      </c>
      <c r="H17" s="110"/>
      <c r="I17" s="109"/>
      <c r="J17" s="110"/>
      <c r="K17" s="109"/>
    </row>
    <row r="18" spans="2:11" x14ac:dyDescent="0.35">
      <c r="B18" s="111"/>
      <c r="C18" s="112"/>
      <c r="D18" s="113"/>
      <c r="E18" s="112"/>
      <c r="F18" s="113"/>
      <c r="G18" s="112"/>
      <c r="H18" s="113"/>
      <c r="I18" s="112"/>
      <c r="J18" s="113"/>
      <c r="K18" s="132" t="s">
        <v>71</v>
      </c>
    </row>
    <row r="19" spans="2:11" x14ac:dyDescent="0.35">
      <c r="B19" s="114" t="s">
        <v>86</v>
      </c>
      <c r="C19" s="115" t="s">
        <v>66</v>
      </c>
      <c r="D19" s="116" t="s">
        <v>69</v>
      </c>
      <c r="E19" s="115">
        <v>30</v>
      </c>
      <c r="F19" s="117">
        <v>0.45</v>
      </c>
      <c r="G19" s="115">
        <v>11.5</v>
      </c>
      <c r="H19" s="116">
        <v>250</v>
      </c>
      <c r="I19" s="115">
        <v>121</v>
      </c>
      <c r="J19" s="116" t="s">
        <v>76</v>
      </c>
      <c r="K19" s="133" t="s">
        <v>72</v>
      </c>
    </row>
    <row r="20" spans="2:11" x14ac:dyDescent="0.35">
      <c r="B20" s="114" t="s">
        <v>65</v>
      </c>
      <c r="C20" s="115" t="s">
        <v>67</v>
      </c>
      <c r="D20" s="116" t="s">
        <v>70</v>
      </c>
      <c r="E20" s="115">
        <v>-207</v>
      </c>
      <c r="G20" s="118" t="s">
        <v>93</v>
      </c>
      <c r="H20" s="116"/>
      <c r="I20" s="115"/>
      <c r="J20" s="116"/>
      <c r="K20" s="133" t="s">
        <v>73</v>
      </c>
    </row>
    <row r="21" spans="2:11" ht="16" thickBot="1" x14ac:dyDescent="0.4">
      <c r="B21" s="119" t="s">
        <v>66</v>
      </c>
      <c r="C21" s="120" t="s">
        <v>68</v>
      </c>
      <c r="D21" s="121"/>
      <c r="E21" s="120"/>
      <c r="F21" s="121"/>
      <c r="G21" s="120"/>
      <c r="H21" s="121"/>
      <c r="I21" s="120"/>
      <c r="J21" s="121"/>
      <c r="K21" s="134" t="s">
        <v>74</v>
      </c>
    </row>
    <row r="22" spans="2:11" x14ac:dyDescent="0.35">
      <c r="B22" s="122"/>
      <c r="C22" s="123"/>
      <c r="D22" s="124"/>
      <c r="E22" s="123"/>
      <c r="F22" s="124"/>
      <c r="G22" s="123"/>
      <c r="H22" s="124"/>
      <c r="I22" s="123"/>
      <c r="J22" s="124"/>
      <c r="K22" s="132" t="s">
        <v>110</v>
      </c>
    </row>
    <row r="23" spans="2:11" x14ac:dyDescent="0.35">
      <c r="B23" s="125" t="s">
        <v>103</v>
      </c>
      <c r="C23" s="126" t="s">
        <v>105</v>
      </c>
      <c r="D23" s="116" t="s">
        <v>107</v>
      </c>
      <c r="E23" s="115">
        <v>30</v>
      </c>
      <c r="F23" s="117">
        <v>0.45</v>
      </c>
      <c r="G23" s="115">
        <v>11.5</v>
      </c>
      <c r="H23" s="127">
        <v>250</v>
      </c>
      <c r="I23" s="128">
        <v>121</v>
      </c>
      <c r="J23" s="45" t="s">
        <v>109</v>
      </c>
      <c r="K23" s="133" t="s">
        <v>111</v>
      </c>
    </row>
    <row r="24" spans="2:11" x14ac:dyDescent="0.35">
      <c r="B24" s="125" t="s">
        <v>104</v>
      </c>
      <c r="C24" s="126" t="s">
        <v>106</v>
      </c>
      <c r="D24" s="116" t="s">
        <v>108</v>
      </c>
      <c r="E24" s="128">
        <v>-207</v>
      </c>
      <c r="F24" s="45"/>
      <c r="G24" s="118" t="s">
        <v>93</v>
      </c>
      <c r="H24" s="45"/>
      <c r="I24" s="126"/>
      <c r="J24" s="45"/>
      <c r="K24" s="133" t="s">
        <v>123</v>
      </c>
    </row>
    <row r="25" spans="2:11" ht="16" thickBot="1" x14ac:dyDescent="0.4">
      <c r="B25" s="129"/>
      <c r="C25" s="130"/>
      <c r="D25" s="131"/>
      <c r="E25" s="130"/>
      <c r="F25" s="131"/>
      <c r="G25" s="130"/>
      <c r="H25" s="131"/>
      <c r="I25" s="130"/>
      <c r="J25" s="131"/>
      <c r="K25" s="134" t="s">
        <v>112</v>
      </c>
    </row>
    <row r="26" spans="2:11" x14ac:dyDescent="0.35">
      <c r="B26" s="122"/>
      <c r="C26" s="123"/>
      <c r="D26" s="124"/>
      <c r="E26" s="112"/>
      <c r="F26" s="113"/>
      <c r="G26" s="112"/>
      <c r="H26" s="113"/>
      <c r="I26" s="112"/>
      <c r="J26" s="113"/>
      <c r="K26" s="132" t="s">
        <v>101</v>
      </c>
    </row>
    <row r="27" spans="2:11" x14ac:dyDescent="0.35">
      <c r="B27" s="114" t="s">
        <v>87</v>
      </c>
      <c r="C27" s="115" t="s">
        <v>88</v>
      </c>
      <c r="D27" s="116" t="s">
        <v>90</v>
      </c>
      <c r="E27" s="115">
        <v>28</v>
      </c>
      <c r="F27" s="116">
        <v>35</v>
      </c>
      <c r="G27" s="115">
        <v>10</v>
      </c>
      <c r="H27" s="116">
        <v>550</v>
      </c>
      <c r="I27" s="115">
        <v>288</v>
      </c>
      <c r="J27" s="116" t="s">
        <v>95</v>
      </c>
      <c r="K27" s="133" t="s">
        <v>102</v>
      </c>
    </row>
    <row r="28" spans="2:11" x14ac:dyDescent="0.35">
      <c r="B28" s="114" t="s">
        <v>84</v>
      </c>
      <c r="C28" s="115" t="s">
        <v>89</v>
      </c>
      <c r="D28" s="116" t="s">
        <v>91</v>
      </c>
      <c r="E28" s="118" t="s">
        <v>94</v>
      </c>
      <c r="F28" s="116"/>
      <c r="G28" s="118" t="s">
        <v>92</v>
      </c>
      <c r="H28" s="116"/>
      <c r="I28" s="115"/>
      <c r="J28" s="116"/>
      <c r="K28" s="133" t="s">
        <v>124</v>
      </c>
    </row>
    <row r="29" spans="2:11" ht="16" thickBot="1" x14ac:dyDescent="0.4">
      <c r="B29" s="119" t="s">
        <v>85</v>
      </c>
      <c r="C29" s="120"/>
      <c r="D29" s="121"/>
      <c r="E29" s="120"/>
      <c r="F29" s="121"/>
      <c r="G29" s="120"/>
      <c r="H29" s="121"/>
      <c r="I29" s="120"/>
      <c r="J29" s="121"/>
      <c r="K29" s="134"/>
    </row>
    <row r="32" spans="2:11" x14ac:dyDescent="0.35">
      <c r="E32" s="5" t="s">
        <v>223</v>
      </c>
    </row>
  </sheetData>
  <sheetProtection sheet="1" objects="1" scenarios="1" selectLockedCells="1"/>
  <hyperlinks>
    <hyperlink ref="B9" r:id="rId1" xr:uid="{00000000-0004-0000-0300-000000000000}"/>
    <hyperlink ref="D7" r:id="rId2" xr:uid="{00000000-0004-0000-0300-000001000000}"/>
  </hyperlinks>
  <printOptions gridLines="1"/>
  <pageMargins left="0.7" right="0.7" top="0.75" bottom="0.75" header="0.3" footer="0.3"/>
  <pageSetup orientation="landscape" horizontalDpi="300" verticalDpi="3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8656-7FD9-4C5E-B139-4E21D3D3C234}">
  <dimension ref="B1:T60"/>
  <sheetViews>
    <sheetView workbookViewId="0">
      <selection activeCell="C40" sqref="C40"/>
    </sheetView>
  </sheetViews>
  <sheetFormatPr defaultRowHeight="14.5" x14ac:dyDescent="0.35"/>
  <cols>
    <col min="1" max="1" width="6.6328125" customWidth="1"/>
    <col min="2" max="2" width="29.1796875" customWidth="1"/>
    <col min="3" max="3" width="25.1796875" customWidth="1"/>
    <col min="4" max="4" width="14.7265625" customWidth="1"/>
    <col min="5" max="5" width="16" customWidth="1"/>
    <col min="11" max="11" width="32" customWidth="1"/>
  </cols>
  <sheetData>
    <row r="1" spans="2:20" ht="20" x14ac:dyDescent="0.4">
      <c r="B1" s="137" t="s">
        <v>229</v>
      </c>
      <c r="C1" s="7"/>
      <c r="D1" s="138"/>
      <c r="E1" s="139"/>
      <c r="F1" s="140" t="s">
        <v>130</v>
      </c>
      <c r="G1" s="6"/>
      <c r="H1" s="6"/>
      <c r="I1" s="6"/>
      <c r="J1" s="6"/>
      <c r="K1" s="6"/>
      <c r="L1" s="6"/>
      <c r="M1" s="6"/>
      <c r="N1" s="6"/>
      <c r="O1" s="6"/>
      <c r="P1" s="6"/>
      <c r="Q1" s="6"/>
      <c r="R1" s="6"/>
      <c r="S1" s="6"/>
      <c r="T1" s="6"/>
    </row>
    <row r="2" spans="2:20" ht="15.5" x14ac:dyDescent="0.35">
      <c r="B2" s="141"/>
      <c r="C2" s="7"/>
      <c r="D2" s="7"/>
      <c r="E2" s="7"/>
      <c r="F2" s="7"/>
      <c r="G2" s="6"/>
      <c r="H2" s="6"/>
      <c r="I2" s="6"/>
      <c r="J2" s="6"/>
      <c r="K2" s="6"/>
      <c r="L2" s="6"/>
      <c r="M2" s="6"/>
      <c r="N2" s="6"/>
      <c r="O2" s="6"/>
      <c r="P2" s="6"/>
      <c r="Q2" s="6"/>
      <c r="R2" s="6"/>
      <c r="S2" s="6"/>
      <c r="T2" s="6"/>
    </row>
    <row r="3" spans="2:20" ht="15.5" x14ac:dyDescent="0.35">
      <c r="B3" s="7"/>
      <c r="C3" s="7"/>
      <c r="D3" s="7"/>
      <c r="E3" s="7"/>
      <c r="F3" s="7"/>
      <c r="G3" s="7"/>
      <c r="H3" s="7"/>
      <c r="I3" s="6"/>
      <c r="J3" s="6"/>
      <c r="K3" s="6"/>
      <c r="L3" s="6"/>
      <c r="M3" s="6"/>
      <c r="N3" s="6"/>
      <c r="O3" s="6"/>
      <c r="P3" s="6"/>
      <c r="Q3" s="6"/>
      <c r="R3" s="6"/>
      <c r="S3" s="6"/>
      <c r="T3" s="6"/>
    </row>
    <row r="4" spans="2:20" ht="15.5" x14ac:dyDescent="0.35">
      <c r="B4" s="138" t="s">
        <v>230</v>
      </c>
      <c r="C4" s="5"/>
      <c r="D4" s="29"/>
      <c r="E4" s="5"/>
      <c r="F4" s="5"/>
      <c r="G4" s="5"/>
      <c r="H4" s="5"/>
      <c r="I4" s="13"/>
      <c r="J4" s="13"/>
      <c r="K4" s="13"/>
      <c r="L4" s="13"/>
      <c r="M4" s="13"/>
      <c r="N4" s="13"/>
      <c r="O4" s="13"/>
      <c r="P4" s="13"/>
      <c r="Q4" s="13"/>
      <c r="R4" s="6"/>
      <c r="S4" s="6"/>
      <c r="T4" s="6"/>
    </row>
    <row r="5" spans="2:20" ht="15.5" x14ac:dyDescent="0.35">
      <c r="B5" s="142" t="s">
        <v>231</v>
      </c>
      <c r="C5" s="5" t="s">
        <v>232</v>
      </c>
      <c r="D5" s="29"/>
      <c r="E5" s="5"/>
      <c r="F5" s="5"/>
      <c r="G5" s="5"/>
      <c r="H5" s="5"/>
      <c r="I5" s="13"/>
      <c r="J5" s="13"/>
      <c r="K5" s="13"/>
      <c r="L5" s="13"/>
      <c r="M5" s="13"/>
      <c r="N5" s="13"/>
      <c r="O5" s="13"/>
      <c r="P5" s="13"/>
      <c r="Q5" s="13"/>
      <c r="R5" s="6"/>
      <c r="S5" s="6"/>
      <c r="T5" s="6"/>
    </row>
    <row r="6" spans="2:20" ht="15.5" x14ac:dyDescent="0.35">
      <c r="B6" s="142" t="s">
        <v>233</v>
      </c>
      <c r="C6" s="5" t="s">
        <v>234</v>
      </c>
      <c r="D6" s="5"/>
      <c r="E6" s="5"/>
      <c r="F6" s="5"/>
      <c r="G6" s="5"/>
      <c r="H6" s="5"/>
      <c r="I6" s="13"/>
      <c r="J6" s="13"/>
      <c r="K6" s="13"/>
      <c r="L6" s="13"/>
      <c r="M6" s="13"/>
      <c r="N6" s="13"/>
      <c r="O6" s="13"/>
      <c r="P6" s="13"/>
      <c r="Q6" s="13"/>
      <c r="R6" s="6"/>
      <c r="S6" s="6"/>
      <c r="T6" s="6"/>
    </row>
    <row r="7" spans="2:20" ht="15.5" x14ac:dyDescent="0.35">
      <c r="B7" s="142" t="s">
        <v>235</v>
      </c>
      <c r="C7" s="5" t="s">
        <v>236</v>
      </c>
      <c r="D7" s="5"/>
      <c r="E7" s="5"/>
      <c r="F7" s="5"/>
      <c r="G7" s="5"/>
      <c r="H7" s="5"/>
      <c r="I7" s="13"/>
      <c r="J7" s="13"/>
      <c r="K7" s="13"/>
      <c r="L7" s="13"/>
      <c r="M7" s="13"/>
      <c r="N7" s="13"/>
      <c r="O7" s="13"/>
      <c r="P7" s="13"/>
      <c r="Q7" s="13"/>
      <c r="R7" s="6"/>
      <c r="S7" s="6"/>
      <c r="T7" s="6"/>
    </row>
    <row r="8" spans="2:20" ht="15.5" x14ac:dyDescent="0.35">
      <c r="B8" s="142" t="s">
        <v>237</v>
      </c>
      <c r="C8" s="5" t="s">
        <v>238</v>
      </c>
      <c r="D8" s="5"/>
      <c r="E8" s="5"/>
      <c r="F8" s="5"/>
      <c r="G8" s="5"/>
      <c r="H8" s="5"/>
      <c r="I8" s="13"/>
      <c r="J8" s="13"/>
      <c r="K8" s="13"/>
      <c r="L8" s="13"/>
      <c r="M8" s="13"/>
      <c r="N8" s="13"/>
      <c r="O8" s="13"/>
      <c r="P8" s="13"/>
      <c r="Q8" s="13"/>
      <c r="R8" s="6"/>
      <c r="S8" s="6"/>
      <c r="T8" s="6"/>
    </row>
    <row r="9" spans="2:20" ht="15.5" x14ac:dyDescent="0.35">
      <c r="B9" s="138" t="s">
        <v>239</v>
      </c>
      <c r="C9" s="5"/>
      <c r="D9" s="5"/>
      <c r="E9" s="5" t="s">
        <v>240</v>
      </c>
      <c r="F9" s="143"/>
      <c r="G9" s="13"/>
      <c r="H9" s="13"/>
      <c r="I9" s="13"/>
      <c r="J9" s="13"/>
      <c r="K9" s="13"/>
      <c r="L9" s="13"/>
      <c r="M9" s="13"/>
      <c r="N9" s="13"/>
      <c r="O9" s="13"/>
      <c r="P9" s="13"/>
      <c r="Q9" s="13"/>
      <c r="R9" s="6"/>
      <c r="S9" s="6"/>
      <c r="T9" s="6"/>
    </row>
    <row r="10" spans="2:20" ht="15.5" x14ac:dyDescent="0.35">
      <c r="B10" s="142" t="s">
        <v>241</v>
      </c>
      <c r="C10" s="5" t="s">
        <v>232</v>
      </c>
      <c r="D10" s="5"/>
      <c r="E10" s="26" t="s">
        <v>242</v>
      </c>
      <c r="F10" s="13"/>
      <c r="G10" s="13"/>
      <c r="H10" s="13"/>
      <c r="I10" s="26" t="s">
        <v>243</v>
      </c>
      <c r="J10" s="13"/>
      <c r="K10" s="13"/>
      <c r="L10" s="13"/>
      <c r="M10" s="13"/>
      <c r="N10" s="13"/>
      <c r="O10" s="13"/>
      <c r="P10" s="13"/>
      <c r="Q10" s="13"/>
      <c r="R10" s="6"/>
      <c r="S10" s="6"/>
      <c r="T10" s="6"/>
    </row>
    <row r="11" spans="2:20" ht="15.5" x14ac:dyDescent="0.35">
      <c r="B11" s="142" t="s">
        <v>244</v>
      </c>
      <c r="C11" s="5" t="s">
        <v>234</v>
      </c>
      <c r="D11" s="5"/>
      <c r="E11" s="144"/>
      <c r="F11" s="96"/>
      <c r="G11" s="13"/>
      <c r="H11" s="13"/>
      <c r="I11" s="13"/>
      <c r="J11" s="13"/>
      <c r="K11" s="13"/>
      <c r="L11" s="13"/>
      <c r="M11" s="13"/>
      <c r="N11" s="13"/>
      <c r="O11" s="13"/>
      <c r="P11" s="13"/>
      <c r="Q11" s="13"/>
      <c r="R11" s="6"/>
      <c r="S11" s="6"/>
      <c r="T11" s="6"/>
    </row>
    <row r="12" spans="2:20" ht="15.5" x14ac:dyDescent="0.35">
      <c r="B12" s="142" t="s">
        <v>245</v>
      </c>
      <c r="C12" s="5" t="s">
        <v>246</v>
      </c>
      <c r="D12" s="5"/>
      <c r="E12" s="145"/>
      <c r="F12" s="146"/>
      <c r="G12" s="13"/>
      <c r="H12" s="13"/>
      <c r="I12" s="13"/>
      <c r="J12" s="13"/>
      <c r="K12" s="13"/>
      <c r="L12" s="13"/>
      <c r="M12" s="13"/>
      <c r="N12" s="13"/>
      <c r="O12" s="13"/>
      <c r="P12" s="13"/>
      <c r="Q12" s="13"/>
      <c r="R12" s="144"/>
      <c r="S12" s="6"/>
      <c r="T12" s="6"/>
    </row>
    <row r="13" spans="2:20" ht="15.5" x14ac:dyDescent="0.35">
      <c r="B13" s="1" t="s">
        <v>247</v>
      </c>
      <c r="C13" s="5"/>
      <c r="D13" s="5"/>
      <c r="E13" s="144"/>
      <c r="F13" s="96"/>
      <c r="G13" s="13"/>
      <c r="H13" s="13"/>
      <c r="I13" s="13"/>
      <c r="J13" s="13"/>
      <c r="K13" s="13"/>
      <c r="L13" s="13"/>
      <c r="M13" s="13"/>
      <c r="N13" s="13"/>
      <c r="O13" s="13"/>
      <c r="P13" s="13"/>
      <c r="Q13" s="13"/>
      <c r="R13" s="144"/>
      <c r="S13" s="6"/>
      <c r="T13" s="6"/>
    </row>
    <row r="14" spans="2:20" ht="15.5" x14ac:dyDescent="0.35">
      <c r="B14" s="5"/>
      <c r="C14" s="5"/>
      <c r="D14" s="5"/>
      <c r="E14" s="145"/>
      <c r="F14" s="147"/>
      <c r="G14" s="13"/>
      <c r="H14" s="13"/>
      <c r="I14" s="13"/>
      <c r="J14" s="13"/>
      <c r="K14" s="13"/>
      <c r="L14" s="13"/>
      <c r="M14" s="13"/>
      <c r="N14" s="13"/>
      <c r="O14" s="13"/>
      <c r="P14" s="13"/>
      <c r="Q14" s="13"/>
      <c r="R14" s="144"/>
      <c r="S14" s="148"/>
      <c r="T14" s="6"/>
    </row>
    <row r="15" spans="2:20" ht="15.5" x14ac:dyDescent="0.35">
      <c r="B15" s="5"/>
      <c r="C15" s="13"/>
      <c r="D15" s="5"/>
      <c r="E15" s="5"/>
      <c r="F15" s="5"/>
      <c r="G15" s="5"/>
      <c r="H15" s="5"/>
      <c r="I15" s="5"/>
      <c r="J15" s="13"/>
      <c r="K15" s="13"/>
      <c r="L15" s="13"/>
      <c r="M15" s="13"/>
      <c r="N15" s="13"/>
      <c r="O15" s="13"/>
      <c r="P15" s="13"/>
      <c r="Q15" s="13"/>
      <c r="R15" s="144"/>
      <c r="S15" s="149"/>
      <c r="T15" s="6"/>
    </row>
    <row r="16" spans="2:20" ht="15.5" x14ac:dyDescent="0.35">
      <c r="B16" s="5" t="s">
        <v>248</v>
      </c>
      <c r="C16" s="13"/>
      <c r="D16" s="5"/>
      <c r="E16" s="13"/>
      <c r="F16" s="13"/>
      <c r="G16" s="13"/>
      <c r="H16" s="13"/>
      <c r="I16" s="13"/>
      <c r="J16" s="13"/>
      <c r="K16" s="13"/>
      <c r="L16" s="13"/>
      <c r="M16" s="13"/>
      <c r="N16" s="13"/>
      <c r="O16" s="13"/>
      <c r="P16" s="13"/>
      <c r="Q16" s="13"/>
      <c r="R16" s="144"/>
      <c r="S16" s="149"/>
      <c r="T16" s="6"/>
    </row>
    <row r="17" spans="2:20" ht="15.5" x14ac:dyDescent="0.35">
      <c r="B17" s="13"/>
      <c r="C17" s="13" t="s">
        <v>249</v>
      </c>
      <c r="D17" s="5"/>
      <c r="E17" s="13"/>
      <c r="F17" s="13"/>
      <c r="G17" s="13"/>
      <c r="H17" s="13"/>
      <c r="I17" s="13"/>
      <c r="J17" s="13"/>
      <c r="K17" s="13"/>
      <c r="L17" s="13"/>
      <c r="M17" s="13"/>
      <c r="N17" s="13"/>
      <c r="O17" s="13"/>
      <c r="P17" s="13"/>
      <c r="Q17" s="13"/>
      <c r="R17" s="144"/>
      <c r="S17" s="148"/>
      <c r="T17" s="6"/>
    </row>
    <row r="18" spans="2:20" ht="15.5" x14ac:dyDescent="0.35">
      <c r="B18" s="13"/>
      <c r="C18" s="13" t="s">
        <v>250</v>
      </c>
      <c r="D18" s="5"/>
      <c r="E18" s="13"/>
      <c r="F18" s="13"/>
      <c r="G18" s="13"/>
      <c r="H18" s="13"/>
      <c r="I18" s="13"/>
      <c r="J18" s="13"/>
      <c r="K18" s="13"/>
      <c r="L18" s="13"/>
      <c r="M18" s="13"/>
      <c r="N18" s="13"/>
      <c r="O18" s="13"/>
      <c r="P18" s="13"/>
      <c r="Q18" s="13"/>
      <c r="R18" s="6"/>
      <c r="S18" s="149"/>
      <c r="T18" s="6"/>
    </row>
    <row r="19" spans="2:20" ht="15.5" x14ac:dyDescent="0.35">
      <c r="B19" s="8"/>
      <c r="C19" s="13"/>
      <c r="D19" s="5"/>
      <c r="E19" s="13"/>
      <c r="F19" s="13"/>
      <c r="G19" s="13"/>
      <c r="H19" s="13"/>
      <c r="I19" s="13"/>
      <c r="J19" s="13"/>
      <c r="K19" s="13"/>
      <c r="L19" s="13"/>
      <c r="M19" s="13"/>
      <c r="N19" s="13"/>
      <c r="O19" s="13"/>
      <c r="P19" s="13"/>
      <c r="Q19" s="13"/>
      <c r="R19" s="6"/>
      <c r="S19" s="148"/>
      <c r="T19" s="6"/>
    </row>
    <row r="20" spans="2:20" ht="15.5" x14ac:dyDescent="0.35">
      <c r="B20" s="138"/>
      <c r="C20" s="13"/>
      <c r="D20" s="5"/>
      <c r="E20" s="13"/>
      <c r="F20" s="13"/>
      <c r="G20" s="13"/>
      <c r="H20" s="13"/>
      <c r="I20" s="13"/>
      <c r="J20" s="13"/>
      <c r="K20" s="13"/>
      <c r="L20" s="13"/>
      <c r="M20" s="13"/>
      <c r="N20" s="13"/>
      <c r="O20" s="13"/>
      <c r="P20" s="13"/>
      <c r="Q20" s="13"/>
      <c r="R20" s="6"/>
      <c r="S20" s="6"/>
      <c r="T20" s="6"/>
    </row>
    <row r="21" spans="2:20" ht="15.5" x14ac:dyDescent="0.35">
      <c r="B21" s="138"/>
      <c r="C21" s="13"/>
      <c r="D21" s="5"/>
      <c r="E21" s="13"/>
      <c r="F21" s="13"/>
      <c r="G21" s="13"/>
      <c r="H21" s="13"/>
      <c r="I21" s="13"/>
      <c r="J21" s="13"/>
      <c r="K21" s="13"/>
      <c r="L21" s="13"/>
      <c r="M21" s="13"/>
      <c r="N21" s="13"/>
      <c r="O21" s="13"/>
      <c r="P21" s="13"/>
      <c r="Q21" s="13"/>
      <c r="R21" s="6"/>
      <c r="S21" s="6"/>
      <c r="T21" s="6"/>
    </row>
    <row r="22" spans="2:20" ht="15.5" x14ac:dyDescent="0.35">
      <c r="B22" s="5"/>
      <c r="C22" s="13"/>
      <c r="D22" s="5"/>
      <c r="E22" s="13"/>
      <c r="F22" s="13"/>
      <c r="G22" s="13"/>
      <c r="H22" s="13"/>
      <c r="I22" s="13"/>
      <c r="J22" s="13"/>
      <c r="K22" s="13"/>
      <c r="L22" s="13"/>
      <c r="M22" s="13"/>
      <c r="N22" s="13"/>
      <c r="O22" s="13"/>
      <c r="P22" s="13"/>
      <c r="Q22" s="13"/>
      <c r="R22" s="6"/>
      <c r="S22" s="6"/>
      <c r="T22" s="6"/>
    </row>
    <row r="23" spans="2:20" ht="15.5" x14ac:dyDescent="0.35">
      <c r="B23" s="13"/>
      <c r="C23" s="13"/>
      <c r="D23" s="5"/>
      <c r="E23" s="13"/>
      <c r="F23" s="13"/>
      <c r="G23" s="13"/>
      <c r="H23" s="13"/>
      <c r="I23" s="13"/>
      <c r="J23" s="13"/>
      <c r="K23" s="13"/>
      <c r="L23" s="13"/>
      <c r="M23" s="13"/>
      <c r="N23" s="13"/>
      <c r="O23" s="13"/>
      <c r="P23" s="13"/>
      <c r="Q23" s="13"/>
      <c r="R23" s="6"/>
      <c r="S23" s="6"/>
      <c r="T23" s="6"/>
    </row>
    <row r="24" spans="2:20" ht="15.5" x14ac:dyDescent="0.35">
      <c r="B24" s="5"/>
      <c r="C24" s="5"/>
      <c r="D24" s="5"/>
      <c r="E24" s="13"/>
      <c r="F24" s="13"/>
      <c r="G24" s="13"/>
      <c r="H24" s="13"/>
      <c r="I24" s="13"/>
      <c r="J24" s="13"/>
      <c r="K24" s="13"/>
      <c r="L24" s="13"/>
      <c r="M24" s="13"/>
      <c r="N24" s="13"/>
      <c r="O24" s="13"/>
      <c r="P24" s="13"/>
      <c r="Q24" s="13"/>
      <c r="R24" s="6"/>
      <c r="S24" s="6"/>
      <c r="T24" s="6"/>
    </row>
    <row r="25" spans="2:20" ht="15.5" x14ac:dyDescent="0.35">
      <c r="B25" s="5"/>
      <c r="C25" s="5"/>
      <c r="D25" s="5"/>
      <c r="E25" s="13"/>
      <c r="F25" s="13"/>
      <c r="G25" s="13"/>
      <c r="H25" s="13"/>
      <c r="I25" s="13"/>
      <c r="J25" s="13"/>
      <c r="K25" s="13"/>
      <c r="L25" s="13"/>
      <c r="M25" s="13"/>
      <c r="N25" s="13"/>
      <c r="O25" s="13"/>
      <c r="P25" s="13"/>
      <c r="Q25" s="13"/>
      <c r="R25" s="6"/>
      <c r="S25" s="6"/>
      <c r="T25" s="6"/>
    </row>
    <row r="26" spans="2:20" ht="15.5" x14ac:dyDescent="0.35">
      <c r="B26" s="5"/>
      <c r="C26" s="5"/>
      <c r="D26" s="5"/>
      <c r="E26" s="13"/>
      <c r="F26" s="13"/>
      <c r="G26" s="13"/>
      <c r="H26" s="13"/>
      <c r="I26" s="13"/>
      <c r="J26" s="13"/>
      <c r="K26" s="13"/>
      <c r="L26" s="13"/>
      <c r="M26" s="13"/>
      <c r="N26" s="13"/>
      <c r="O26" s="13"/>
      <c r="P26" s="13"/>
      <c r="Q26" s="13"/>
      <c r="R26" s="6"/>
      <c r="S26" s="6"/>
      <c r="T26" s="6"/>
    </row>
    <row r="27" spans="2:20" ht="15.5" x14ac:dyDescent="0.35">
      <c r="B27" s="5"/>
      <c r="C27" s="5"/>
      <c r="D27" s="5"/>
      <c r="E27" s="13"/>
      <c r="F27" s="13"/>
      <c r="G27" s="13"/>
      <c r="H27" s="13"/>
      <c r="I27" s="13"/>
      <c r="J27" s="13"/>
      <c r="K27" s="13"/>
      <c r="L27" s="13"/>
      <c r="M27" s="13"/>
      <c r="N27" s="13"/>
      <c r="O27" s="13"/>
      <c r="P27" s="13"/>
      <c r="Q27" s="13"/>
      <c r="R27" s="6"/>
      <c r="S27" s="6"/>
      <c r="T27" s="6"/>
    </row>
    <row r="28" spans="2:20" ht="15.5" x14ac:dyDescent="0.35">
      <c r="B28" s="5"/>
      <c r="C28" s="5"/>
      <c r="D28" s="5"/>
      <c r="E28" s="13"/>
      <c r="F28" s="13"/>
      <c r="G28" s="13"/>
      <c r="H28" s="13"/>
      <c r="I28" s="13"/>
      <c r="J28" s="13"/>
      <c r="K28" s="13"/>
      <c r="L28" s="13"/>
      <c r="M28" s="13"/>
      <c r="N28" s="13"/>
      <c r="O28" s="13"/>
      <c r="P28" s="13"/>
      <c r="Q28" s="13"/>
      <c r="R28" s="6"/>
      <c r="S28" s="6"/>
      <c r="T28" s="6"/>
    </row>
    <row r="29" spans="2:20" ht="15.5" x14ac:dyDescent="0.35">
      <c r="B29" s="5"/>
      <c r="C29" s="5"/>
      <c r="D29" s="5"/>
      <c r="E29" s="13"/>
      <c r="F29" s="13"/>
      <c r="G29" s="13"/>
      <c r="H29" s="13"/>
      <c r="I29" s="4" t="s">
        <v>251</v>
      </c>
      <c r="J29" s="4" t="s">
        <v>252</v>
      </c>
      <c r="K29" s="13"/>
      <c r="L29" s="13"/>
      <c r="M29" s="13"/>
      <c r="N29" s="13"/>
      <c r="O29" s="13"/>
      <c r="P29" s="13"/>
      <c r="Q29" s="13"/>
      <c r="R29" s="6"/>
      <c r="S29" s="6"/>
      <c r="T29" s="6"/>
    </row>
    <row r="30" spans="2:20" ht="15.5" x14ac:dyDescent="0.35">
      <c r="B30" s="5"/>
      <c r="C30" s="5"/>
      <c r="D30" s="5"/>
      <c r="E30" s="13"/>
      <c r="F30" s="13"/>
      <c r="G30" s="13"/>
      <c r="H30" s="13"/>
      <c r="I30" s="4">
        <v>1</v>
      </c>
      <c r="J30" s="150">
        <v>10</v>
      </c>
      <c r="K30" s="13"/>
      <c r="L30" s="13"/>
      <c r="M30" s="13"/>
      <c r="N30" s="13"/>
      <c r="O30" s="13"/>
      <c r="P30" s="13"/>
      <c r="Q30" s="13"/>
      <c r="R30" s="6"/>
      <c r="S30" s="6"/>
      <c r="T30" s="6"/>
    </row>
    <row r="31" spans="2:20" ht="15.5" x14ac:dyDescent="0.35">
      <c r="B31" s="5"/>
      <c r="C31" s="5"/>
      <c r="D31" s="5"/>
      <c r="E31" s="13"/>
      <c r="F31" s="26" t="s">
        <v>253</v>
      </c>
      <c r="G31" s="13"/>
      <c r="H31" s="13"/>
      <c r="I31" s="4">
        <v>2</v>
      </c>
      <c r="J31" s="150">
        <v>6</v>
      </c>
      <c r="K31" s="13"/>
      <c r="L31" s="13"/>
      <c r="M31" s="13"/>
      <c r="N31" s="13"/>
      <c r="O31" s="13"/>
      <c r="P31" s="13"/>
      <c r="Q31" s="13"/>
      <c r="R31" s="7"/>
      <c r="S31" s="7"/>
      <c r="T31" s="7"/>
    </row>
    <row r="32" spans="2:20" ht="15.5" x14ac:dyDescent="0.35">
      <c r="B32" s="8" t="s">
        <v>254</v>
      </c>
      <c r="C32" s="7"/>
      <c r="D32" s="7"/>
      <c r="E32" s="6"/>
      <c r="F32" s="80" t="s">
        <v>255</v>
      </c>
      <c r="G32" s="151">
        <v>10</v>
      </c>
      <c r="H32" s="13" t="s">
        <v>10</v>
      </c>
      <c r="I32" s="4">
        <v>3</v>
      </c>
      <c r="J32" s="26" t="s">
        <v>256</v>
      </c>
      <c r="K32" s="13"/>
      <c r="L32" s="13"/>
      <c r="M32" s="13"/>
      <c r="N32" s="13"/>
      <c r="O32" s="13"/>
      <c r="P32" s="13"/>
      <c r="Q32" s="13"/>
      <c r="R32" s="7"/>
      <c r="S32" s="7"/>
      <c r="T32" s="7"/>
    </row>
    <row r="33" spans="2:20" ht="16" thickBot="1" x14ac:dyDescent="0.4">
      <c r="B33" s="28"/>
      <c r="C33" s="152" t="s">
        <v>0</v>
      </c>
      <c r="D33" s="5"/>
      <c r="E33" s="6"/>
      <c r="F33" s="80" t="s">
        <v>257</v>
      </c>
      <c r="G33" s="151">
        <v>6</v>
      </c>
      <c r="H33" s="13" t="s">
        <v>258</v>
      </c>
      <c r="I33" s="4">
        <v>4</v>
      </c>
      <c r="J33" s="26" t="s">
        <v>250</v>
      </c>
      <c r="K33" s="13"/>
      <c r="L33" s="13"/>
      <c r="M33" s="13"/>
      <c r="N33" s="13"/>
      <c r="O33" s="13"/>
      <c r="P33" s="13"/>
      <c r="Q33" s="13"/>
      <c r="R33" s="7"/>
      <c r="S33" s="7"/>
      <c r="T33" s="7"/>
    </row>
    <row r="34" spans="2:20" ht="16" thickBot="1" x14ac:dyDescent="0.4">
      <c r="B34" s="142" t="s">
        <v>259</v>
      </c>
      <c r="C34" s="153">
        <v>10</v>
      </c>
      <c r="D34" s="8" t="s">
        <v>10</v>
      </c>
      <c r="E34" s="6"/>
      <c r="F34" s="35" t="s">
        <v>260</v>
      </c>
      <c r="G34" s="2" t="s">
        <v>261</v>
      </c>
      <c r="H34" s="5"/>
      <c r="I34" s="4">
        <v>5</v>
      </c>
      <c r="J34" s="26" t="s">
        <v>262</v>
      </c>
      <c r="K34" s="13"/>
      <c r="L34" s="13"/>
      <c r="M34" s="13"/>
      <c r="N34" s="13"/>
      <c r="O34" s="13"/>
      <c r="P34" s="13"/>
      <c r="Q34" s="13"/>
      <c r="R34" s="7"/>
      <c r="S34" s="7"/>
      <c r="T34" s="7"/>
    </row>
    <row r="35" spans="2:20" ht="16" thickBot="1" x14ac:dyDescent="0.4">
      <c r="B35" s="142" t="s">
        <v>263</v>
      </c>
      <c r="C35" s="154">
        <v>6</v>
      </c>
      <c r="D35" s="8" t="s">
        <v>10</v>
      </c>
      <c r="E35" s="13"/>
      <c r="F35" s="35" t="s">
        <v>8</v>
      </c>
      <c r="G35" s="155">
        <f>C35/C34</f>
        <v>0.6</v>
      </c>
      <c r="H35" s="5" t="s">
        <v>264</v>
      </c>
      <c r="I35" s="4">
        <v>6</v>
      </c>
      <c r="J35" s="26" t="s">
        <v>265</v>
      </c>
      <c r="K35" s="13"/>
      <c r="L35" s="13"/>
      <c r="M35" s="13"/>
      <c r="N35" s="13"/>
      <c r="O35" s="13"/>
      <c r="P35" s="13"/>
      <c r="Q35" s="13"/>
      <c r="R35" s="7"/>
      <c r="S35" s="7"/>
      <c r="T35" s="7"/>
    </row>
    <row r="36" spans="2:20" ht="15.5" x14ac:dyDescent="0.35">
      <c r="B36" s="29"/>
      <c r="C36" s="152" t="s">
        <v>132</v>
      </c>
      <c r="D36" s="5"/>
      <c r="E36" s="13"/>
      <c r="F36" s="35" t="s">
        <v>266</v>
      </c>
      <c r="G36" s="2" t="s">
        <v>267</v>
      </c>
      <c r="H36" s="5"/>
      <c r="I36" s="4">
        <v>7</v>
      </c>
      <c r="J36" s="150">
        <v>2</v>
      </c>
      <c r="K36" s="13"/>
      <c r="L36" s="13"/>
      <c r="M36" s="13"/>
      <c r="N36" s="13"/>
      <c r="O36" s="13"/>
      <c r="P36" s="13"/>
      <c r="Q36" s="13"/>
      <c r="R36" s="7"/>
      <c r="S36" s="7"/>
      <c r="T36" s="7"/>
    </row>
    <row r="37" spans="2:20" ht="16" thickBot="1" x14ac:dyDescent="0.4">
      <c r="B37" s="142" t="s">
        <v>268</v>
      </c>
      <c r="C37" s="138" t="s">
        <v>269</v>
      </c>
      <c r="D37" s="8"/>
      <c r="E37" s="13"/>
      <c r="F37" s="29" t="s">
        <v>8</v>
      </c>
      <c r="G37" s="42">
        <f>ATAN(C35/C34)</f>
        <v>0.54041950027058416</v>
      </c>
      <c r="H37" s="5" t="s">
        <v>167</v>
      </c>
      <c r="I37" s="4">
        <v>8</v>
      </c>
      <c r="J37" s="26" t="s">
        <v>238</v>
      </c>
      <c r="K37" s="13"/>
      <c r="L37" s="13"/>
      <c r="M37" s="13"/>
      <c r="N37" s="13"/>
      <c r="O37" s="13"/>
      <c r="P37" s="13"/>
      <c r="Q37" s="13"/>
      <c r="R37" s="7"/>
      <c r="S37" s="7"/>
      <c r="T37" s="7"/>
    </row>
    <row r="38" spans="2:20" ht="16" thickBot="1" x14ac:dyDescent="0.4">
      <c r="B38" s="156" t="s">
        <v>8</v>
      </c>
      <c r="C38" s="157">
        <f>( C34^2 + C35^2 )^(1/2)</f>
        <v>11.661903789690601</v>
      </c>
      <c r="D38" s="8" t="s">
        <v>10</v>
      </c>
      <c r="E38" s="13"/>
      <c r="F38" s="35" t="s">
        <v>270</v>
      </c>
      <c r="G38" s="1" t="s">
        <v>271</v>
      </c>
      <c r="H38" s="28" t="s">
        <v>168</v>
      </c>
      <c r="I38" s="4">
        <v>9</v>
      </c>
      <c r="J38" s="151">
        <v>10</v>
      </c>
      <c r="K38" s="13"/>
      <c r="L38" s="13"/>
      <c r="M38" s="13"/>
      <c r="N38" s="13"/>
      <c r="O38" s="13"/>
      <c r="P38" s="13"/>
      <c r="Q38" s="13"/>
      <c r="R38" s="7"/>
      <c r="S38" s="7"/>
      <c r="T38" s="7"/>
    </row>
    <row r="39" spans="2:20" ht="16" thickBot="1" x14ac:dyDescent="0.4">
      <c r="B39" s="142" t="s">
        <v>272</v>
      </c>
      <c r="C39" s="8" t="s">
        <v>273</v>
      </c>
      <c r="D39" s="8"/>
      <c r="E39" s="13"/>
      <c r="F39" s="35" t="s">
        <v>266</v>
      </c>
      <c r="G39" s="36" t="s">
        <v>274</v>
      </c>
      <c r="H39" s="5"/>
      <c r="I39" s="4">
        <v>10</v>
      </c>
      <c r="J39" s="151">
        <v>6</v>
      </c>
      <c r="K39" s="13"/>
      <c r="L39" s="13"/>
      <c r="M39" s="13"/>
      <c r="N39" s="13"/>
      <c r="O39" s="13"/>
      <c r="P39" s="13"/>
      <c r="Q39" s="13"/>
      <c r="R39" s="7"/>
      <c r="S39" s="7"/>
      <c r="T39" s="7"/>
    </row>
    <row r="40" spans="2:20" ht="16" thickBot="1" x14ac:dyDescent="0.4">
      <c r="B40" s="142" t="s">
        <v>8</v>
      </c>
      <c r="C40" s="158">
        <f>57.3 * ATAN(C35 / C34)</f>
        <v>30.966037365504469</v>
      </c>
      <c r="D40" s="8" t="s">
        <v>275</v>
      </c>
      <c r="E40" s="13"/>
      <c r="F40" s="29" t="s">
        <v>8</v>
      </c>
      <c r="G40" s="36">
        <f>57.3*G37</f>
        <v>30.966037365504469</v>
      </c>
      <c r="H40" s="5" t="s">
        <v>168</v>
      </c>
      <c r="I40" s="13"/>
      <c r="J40" s="13"/>
      <c r="K40" s="13"/>
      <c r="L40" s="13"/>
      <c r="M40" s="13"/>
      <c r="N40" s="13"/>
      <c r="O40" s="13"/>
      <c r="P40" s="13"/>
      <c r="Q40" s="13"/>
      <c r="R40" s="7"/>
      <c r="S40" s="7"/>
      <c r="T40" s="7"/>
    </row>
    <row r="41" spans="2:20" ht="15.5" x14ac:dyDescent="0.35">
      <c r="B41" s="5"/>
      <c r="C41" s="5"/>
      <c r="D41" s="5"/>
      <c r="E41" s="13"/>
      <c r="F41" s="13"/>
      <c r="G41" s="13"/>
      <c r="H41" s="13"/>
      <c r="I41" s="13"/>
      <c r="J41" s="13"/>
      <c r="K41" s="13"/>
      <c r="L41" s="13"/>
      <c r="M41" s="13"/>
      <c r="N41" s="13"/>
      <c r="O41" s="13"/>
      <c r="P41" s="13"/>
      <c r="Q41" s="13"/>
      <c r="R41" s="7"/>
      <c r="S41" s="7"/>
      <c r="T41" s="7"/>
    </row>
    <row r="42" spans="2:20" ht="15.5" x14ac:dyDescent="0.35">
      <c r="B42" s="8" t="s">
        <v>276</v>
      </c>
      <c r="C42" s="5"/>
      <c r="D42" s="29"/>
      <c r="E42" s="13"/>
      <c r="F42" s="13"/>
      <c r="G42" s="13"/>
      <c r="H42" s="13"/>
      <c r="I42" s="13"/>
      <c r="J42" s="13"/>
      <c r="K42" s="13"/>
      <c r="L42" s="13"/>
      <c r="M42" s="13"/>
      <c r="N42" s="13"/>
      <c r="O42" s="13"/>
      <c r="P42" s="13"/>
      <c r="Q42" s="13"/>
      <c r="R42" s="7"/>
      <c r="S42" s="7"/>
      <c r="T42" s="7"/>
    </row>
    <row r="43" spans="2:20" ht="15.5" x14ac:dyDescent="0.35">
      <c r="B43" s="2" t="s">
        <v>277</v>
      </c>
      <c r="C43" s="5"/>
      <c r="D43" s="29"/>
      <c r="E43" s="96"/>
      <c r="F43" s="13"/>
      <c r="G43" s="13"/>
      <c r="H43" s="13"/>
      <c r="I43" s="13"/>
      <c r="J43" s="13"/>
      <c r="K43" s="13"/>
      <c r="L43" s="13"/>
      <c r="M43" s="13"/>
      <c r="N43" s="13"/>
      <c r="O43" s="13"/>
      <c r="P43" s="13"/>
      <c r="Q43" s="13"/>
      <c r="R43" s="7"/>
      <c r="S43" s="7"/>
      <c r="T43" s="7"/>
    </row>
    <row r="44" spans="2:20" ht="15.5" x14ac:dyDescent="0.35">
      <c r="B44" s="2" t="s">
        <v>278</v>
      </c>
      <c r="C44" s="5"/>
      <c r="D44" s="29"/>
      <c r="E44" s="13"/>
      <c r="F44" s="13"/>
      <c r="G44" s="13"/>
      <c r="H44" s="13"/>
      <c r="I44" s="13"/>
      <c r="J44" s="13"/>
      <c r="K44" s="13"/>
      <c r="L44" s="13"/>
      <c r="M44" s="13"/>
      <c r="N44" s="13"/>
      <c r="O44" s="13"/>
      <c r="P44" s="13"/>
      <c r="Q44" s="13"/>
      <c r="R44" s="7"/>
      <c r="S44" s="7"/>
      <c r="T44" s="7"/>
    </row>
    <row r="45" spans="2:20" ht="15.5" x14ac:dyDescent="0.35">
      <c r="B45" s="2" t="s">
        <v>279</v>
      </c>
      <c r="C45" s="5"/>
      <c r="D45" s="29"/>
      <c r="E45" s="13"/>
      <c r="F45" s="13"/>
      <c r="G45" s="13"/>
      <c r="H45" s="13"/>
      <c r="I45" s="13"/>
      <c r="J45" s="13"/>
      <c r="K45" s="13"/>
      <c r="L45" s="13"/>
      <c r="M45" s="13"/>
      <c r="N45" s="13"/>
      <c r="O45" s="13"/>
      <c r="P45" s="13"/>
      <c r="Q45" s="13"/>
      <c r="R45" s="7"/>
      <c r="S45" s="7"/>
      <c r="T45" s="7"/>
    </row>
    <row r="46" spans="2:20" ht="15.5" x14ac:dyDescent="0.35">
      <c r="B46" s="2" t="s">
        <v>280</v>
      </c>
      <c r="C46" s="5"/>
      <c r="D46" s="159"/>
      <c r="E46" s="13"/>
      <c r="F46" s="13"/>
      <c r="G46" s="80"/>
      <c r="H46" s="150"/>
      <c r="I46" s="13"/>
      <c r="J46" s="13"/>
      <c r="K46" s="13"/>
      <c r="L46" s="13"/>
      <c r="M46" s="13"/>
      <c r="N46" s="13"/>
      <c r="O46" s="13"/>
      <c r="P46" s="13"/>
      <c r="Q46" s="13"/>
      <c r="R46" s="7"/>
      <c r="S46" s="7"/>
      <c r="T46" s="7"/>
    </row>
    <row r="47" spans="2:20" ht="15.5" x14ac:dyDescent="0.35">
      <c r="B47" s="5"/>
      <c r="C47" s="5"/>
      <c r="D47" s="5"/>
      <c r="E47" s="13"/>
      <c r="F47" s="13"/>
      <c r="G47" s="80"/>
      <c r="H47" s="150"/>
      <c r="I47" s="13"/>
      <c r="J47" s="13"/>
      <c r="K47" s="13"/>
      <c r="L47" s="13"/>
      <c r="M47" s="13"/>
      <c r="N47" s="13"/>
      <c r="O47" s="13"/>
      <c r="P47" s="13"/>
      <c r="Q47" s="13"/>
      <c r="R47" s="7"/>
      <c r="S47" s="7"/>
      <c r="T47" s="7"/>
    </row>
    <row r="48" spans="2:20" ht="15.5" x14ac:dyDescent="0.35">
      <c r="B48" s="5"/>
      <c r="C48" s="5"/>
      <c r="D48" s="29"/>
      <c r="E48" s="55"/>
      <c r="F48" s="160"/>
      <c r="G48" s="26"/>
      <c r="H48" s="150"/>
      <c r="I48" s="13"/>
      <c r="J48" s="13"/>
      <c r="K48" s="13"/>
      <c r="L48" s="13"/>
      <c r="M48" s="13"/>
      <c r="N48" s="13"/>
      <c r="O48" s="13"/>
      <c r="P48" s="13"/>
      <c r="Q48" s="13"/>
      <c r="R48" s="7"/>
      <c r="S48" s="7"/>
      <c r="T48" s="7"/>
    </row>
    <row r="49" spans="2:20" ht="15.5" x14ac:dyDescent="0.35">
      <c r="B49" s="5"/>
      <c r="C49" s="5"/>
      <c r="D49" s="5"/>
      <c r="E49" s="13"/>
      <c r="F49" s="13"/>
      <c r="G49" s="13"/>
      <c r="H49" s="13"/>
      <c r="I49" s="13"/>
      <c r="J49" s="13"/>
      <c r="K49" s="13"/>
      <c r="L49" s="13"/>
      <c r="M49" s="13"/>
      <c r="N49" s="13"/>
      <c r="O49" s="13"/>
      <c r="P49" s="13"/>
      <c r="Q49" s="13"/>
      <c r="R49" s="7"/>
      <c r="S49" s="7"/>
      <c r="T49" s="7"/>
    </row>
    <row r="50" spans="2:20" ht="15.5" x14ac:dyDescent="0.35">
      <c r="B50" s="5"/>
      <c r="C50" s="5"/>
      <c r="D50" s="5"/>
      <c r="E50" s="13"/>
      <c r="F50" s="13"/>
      <c r="G50" s="13"/>
      <c r="H50" s="13"/>
      <c r="I50" s="13"/>
      <c r="J50" s="13"/>
      <c r="K50" s="13"/>
      <c r="L50" s="13"/>
      <c r="M50" s="13"/>
      <c r="N50" s="13"/>
      <c r="O50" s="13"/>
      <c r="P50" s="13"/>
      <c r="Q50" s="13"/>
      <c r="R50" s="7"/>
      <c r="S50" s="7"/>
      <c r="T50" s="7"/>
    </row>
    <row r="51" spans="2:20" ht="15.5" x14ac:dyDescent="0.35">
      <c r="B51" s="5"/>
      <c r="C51" s="5"/>
      <c r="D51" s="5"/>
      <c r="E51" s="13"/>
      <c r="F51" s="13"/>
      <c r="G51" s="13"/>
      <c r="H51" s="13"/>
      <c r="I51" s="13"/>
      <c r="J51" s="13"/>
      <c r="K51" s="13"/>
      <c r="L51" s="13"/>
      <c r="M51" s="13"/>
      <c r="N51" s="13"/>
      <c r="O51" s="13"/>
      <c r="P51" s="13"/>
      <c r="Q51" s="13"/>
      <c r="R51" s="7"/>
      <c r="S51" s="7"/>
      <c r="T51" s="7"/>
    </row>
    <row r="52" spans="2:20" ht="15.5" x14ac:dyDescent="0.35">
      <c r="B52" s="5"/>
      <c r="C52" s="5"/>
      <c r="D52" s="5"/>
      <c r="E52" s="13"/>
      <c r="F52" s="13"/>
      <c r="G52" s="13"/>
      <c r="H52" s="13"/>
      <c r="I52" s="13"/>
      <c r="J52" s="13"/>
      <c r="K52" s="13"/>
      <c r="L52" s="13"/>
      <c r="M52" s="13"/>
      <c r="N52" s="13"/>
      <c r="O52" s="13"/>
      <c r="P52" s="13"/>
      <c r="Q52" s="13"/>
      <c r="R52" s="7"/>
      <c r="S52" s="7"/>
      <c r="T52" s="7"/>
    </row>
    <row r="53" spans="2:20" ht="15.5" x14ac:dyDescent="0.35">
      <c r="B53" s="5"/>
      <c r="C53" s="5"/>
      <c r="D53" s="5"/>
      <c r="E53" s="13"/>
      <c r="F53" s="13"/>
      <c r="G53" s="13"/>
      <c r="H53" s="13"/>
      <c r="I53" s="13"/>
      <c r="J53" s="13"/>
      <c r="K53" s="13"/>
      <c r="L53" s="13"/>
      <c r="M53" s="13"/>
      <c r="N53" s="13"/>
      <c r="O53" s="13"/>
      <c r="P53" s="13"/>
      <c r="Q53" s="13"/>
      <c r="R53" s="7"/>
      <c r="S53" s="7"/>
      <c r="T53" s="7"/>
    </row>
    <row r="54" spans="2:20" ht="15.5" x14ac:dyDescent="0.35">
      <c r="B54" s="5"/>
      <c r="C54" s="5"/>
      <c r="D54" s="5"/>
      <c r="E54" s="13"/>
      <c r="F54" s="13"/>
      <c r="G54" s="13"/>
      <c r="H54" s="13"/>
      <c r="I54" s="13"/>
      <c r="J54" s="13"/>
      <c r="K54" s="13"/>
      <c r="L54" s="13"/>
      <c r="M54" s="13"/>
      <c r="N54" s="13"/>
      <c r="O54" s="13"/>
      <c r="P54" s="13"/>
      <c r="Q54" s="13"/>
      <c r="R54" s="7"/>
      <c r="S54" s="7"/>
      <c r="T54" s="7"/>
    </row>
    <row r="55" spans="2:20" ht="15.5" x14ac:dyDescent="0.35">
      <c r="B55" s="5"/>
      <c r="C55" s="5"/>
      <c r="D55" s="29"/>
      <c r="E55" s="13"/>
      <c r="F55" s="13"/>
      <c r="G55" s="13"/>
      <c r="H55" s="13"/>
      <c r="I55" s="13"/>
      <c r="J55" s="13"/>
      <c r="K55" s="13"/>
      <c r="L55" s="13"/>
      <c r="M55" s="13"/>
      <c r="N55" s="13"/>
      <c r="O55" s="13"/>
      <c r="P55" s="13"/>
      <c r="Q55" s="13"/>
      <c r="R55" s="7"/>
      <c r="S55" s="7"/>
      <c r="T55" s="7"/>
    </row>
    <row r="56" spans="2:20" ht="15.5" x14ac:dyDescent="0.35">
      <c r="B56" s="1" t="s">
        <v>281</v>
      </c>
      <c r="C56" s="5"/>
      <c r="D56" s="29"/>
      <c r="E56" s="13"/>
      <c r="F56" s="13"/>
      <c r="G56" s="13"/>
      <c r="H56" s="13"/>
      <c r="I56" s="13"/>
      <c r="J56" s="13"/>
      <c r="K56" s="13"/>
      <c r="L56" s="13"/>
      <c r="M56" s="13"/>
      <c r="N56" s="13"/>
      <c r="O56" s="13"/>
      <c r="P56" s="13"/>
      <c r="Q56" s="13"/>
      <c r="R56" s="7"/>
      <c r="S56" s="7"/>
      <c r="T56" s="7"/>
    </row>
    <row r="57" spans="2:20" ht="15.5" x14ac:dyDescent="0.35">
      <c r="B57" s="7"/>
      <c r="C57" s="7"/>
      <c r="D57" s="7"/>
      <c r="E57" s="7"/>
      <c r="F57" s="7"/>
      <c r="G57" s="7"/>
      <c r="H57" s="7"/>
      <c r="I57" s="7"/>
      <c r="J57" s="7"/>
      <c r="K57" s="7"/>
      <c r="L57" s="7"/>
      <c r="M57" s="7"/>
      <c r="N57" s="7"/>
      <c r="O57" s="7"/>
      <c r="P57" s="7"/>
      <c r="Q57" s="7"/>
      <c r="R57" s="7"/>
      <c r="S57" s="7"/>
      <c r="T57" s="7"/>
    </row>
    <row r="58" spans="2:20" ht="15.5" x14ac:dyDescent="0.35">
      <c r="B58" s="7"/>
      <c r="C58" s="7"/>
      <c r="D58" s="7"/>
      <c r="E58" s="7"/>
      <c r="F58" s="7"/>
      <c r="G58" s="7"/>
      <c r="H58" s="7"/>
      <c r="I58" s="7"/>
      <c r="J58" s="7"/>
      <c r="K58" s="7"/>
      <c r="L58" s="7"/>
      <c r="M58" s="7"/>
      <c r="N58" s="7"/>
      <c r="O58" s="7"/>
      <c r="P58" s="7"/>
      <c r="Q58" s="7"/>
      <c r="R58" s="7"/>
      <c r="S58" s="7"/>
      <c r="T58" s="7"/>
    </row>
    <row r="59" spans="2:20" ht="15.5" x14ac:dyDescent="0.35">
      <c r="B59" s="7"/>
      <c r="C59" s="7"/>
      <c r="D59" s="7" t="s">
        <v>223</v>
      </c>
      <c r="E59" s="7"/>
      <c r="F59" s="7"/>
      <c r="G59" s="7"/>
      <c r="H59" s="7"/>
      <c r="I59" s="7"/>
      <c r="J59" s="7"/>
      <c r="K59" s="7"/>
      <c r="L59" s="7"/>
      <c r="M59" s="7"/>
      <c r="N59" s="7"/>
      <c r="O59" s="7"/>
      <c r="P59" s="7"/>
      <c r="Q59" s="7"/>
      <c r="R59" s="7"/>
      <c r="S59" s="7"/>
      <c r="T59" s="7"/>
    </row>
    <row r="60" spans="2:20" ht="15.5" x14ac:dyDescent="0.35">
      <c r="B60" s="7"/>
      <c r="C60" s="7"/>
      <c r="D60" s="7"/>
      <c r="E60" s="7"/>
      <c r="F60" s="7"/>
      <c r="G60" s="7"/>
      <c r="H60" s="7"/>
      <c r="I60" s="7"/>
      <c r="J60" s="7"/>
      <c r="K60" s="7"/>
      <c r="L60" s="7"/>
      <c r="M60" s="7"/>
      <c r="N60" s="7"/>
      <c r="O60" s="7"/>
      <c r="P60" s="7"/>
      <c r="Q60" s="7"/>
      <c r="R60" s="7"/>
      <c r="S60" s="7"/>
      <c r="T60" s="7"/>
    </row>
  </sheetData>
  <sheetProtection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COIL SPRING</vt:lpstr>
      <vt:lpstr>TORSION</vt:lpstr>
      <vt:lpstr>MATERIALS</vt:lpstr>
      <vt:lpstr>MATH TOOLS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John Andrew</cp:lastModifiedBy>
  <cp:lastPrinted>2012-06-09T13:22:18Z</cp:lastPrinted>
  <dcterms:created xsi:type="dcterms:W3CDTF">2011-01-28T16:13:13Z</dcterms:created>
  <dcterms:modified xsi:type="dcterms:W3CDTF">2022-12-12T13:30:49Z</dcterms:modified>
</cp:coreProperties>
</file>