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jrand\OneDrive\Documents\ENGINEER PDH ONLINE\Fluid Power Cylinders and Motors Calculations\"/>
    </mc:Choice>
  </mc:AlternateContent>
  <xr:revisionPtr revIDLastSave="0" documentId="8_{0F6C5657-EE7C-4433-A558-4318C2CFAA1A}" xr6:coauthVersionLast="47" xr6:coauthVersionMax="47" xr10:uidLastSave="{00000000-0000-0000-0000-000000000000}"/>
  <bookViews>
    <workbookView xWindow="-120" yWindow="-120" windowWidth="24240" windowHeight="13140" xr2:uid="{00000000-000D-0000-FFFF-FFFF00000000}"/>
  </bookViews>
  <sheets>
    <sheet name="GOAL SEEK" sheetId="17" r:id="rId1"/>
    <sheet name="US to METRIC" sheetId="14" r:id="rId2"/>
    <sheet name="METRIC to US" sheetId="15" r:id="rId3"/>
    <sheet name="AIR CYLINDERS" sheetId="16" r:id="rId4"/>
    <sheet name="HYD CYLINDERS" sheetId="12" r:id="rId5"/>
    <sheet name="VALVES" sheetId="13" r:id="rId6"/>
    <sheet name="COMPONENTS" sheetId="1" r:id="rId7"/>
    <sheet name="HYDRAULIC CIRCUITS" sheetId="4" r:id="rId8"/>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1" i="14" l="1"/>
  <c r="C86" i="14"/>
  <c r="J126" i="15" l="1"/>
  <c r="E125" i="15"/>
  <c r="C92" i="15"/>
  <c r="C93" i="15" s="1"/>
  <c r="C108" i="14"/>
  <c r="J141" i="14"/>
  <c r="H81" i="14"/>
  <c r="C29" i="14"/>
  <c r="C33" i="14" s="1"/>
  <c r="C34" i="14" s="1"/>
  <c r="H59" i="17"/>
  <c r="C59" i="17"/>
  <c r="H57" i="17"/>
  <c r="C57" i="17"/>
  <c r="H34" i="17"/>
  <c r="H32" i="17"/>
  <c r="C34" i="17"/>
  <c r="C32" i="17"/>
  <c r="H10" i="15"/>
  <c r="H15" i="15" s="1"/>
  <c r="C16" i="15"/>
  <c r="C17" i="15" s="1"/>
  <c r="H26" i="14"/>
  <c r="H32" i="14" s="1"/>
  <c r="H33" i="14" s="1"/>
  <c r="H24" i="14"/>
  <c r="H35" i="14" s="1"/>
  <c r="H8" i="15"/>
  <c r="H9" i="15"/>
  <c r="H13" i="15" s="1"/>
  <c r="H17" i="15" s="1"/>
  <c r="H18" i="15" s="1"/>
  <c r="H25" i="14"/>
  <c r="H29" i="14" s="1"/>
  <c r="H30" i="14" s="1"/>
  <c r="J31" i="14"/>
  <c r="J27" i="14"/>
  <c r="J28" i="14"/>
  <c r="J29" i="14"/>
  <c r="J30" i="14"/>
  <c r="J32" i="14"/>
  <c r="J26" i="14"/>
  <c r="H43" i="14"/>
  <c r="H97" i="15"/>
  <c r="H89" i="15"/>
  <c r="H88" i="15"/>
  <c r="H75" i="15"/>
  <c r="H78" i="15" s="1"/>
  <c r="H74" i="15"/>
  <c r="H67" i="15"/>
  <c r="H65" i="15"/>
  <c r="H66" i="15"/>
  <c r="H64" i="15"/>
  <c r="H51" i="15"/>
  <c r="H54" i="15" s="1"/>
  <c r="H50" i="15"/>
  <c r="H56" i="15" s="1"/>
  <c r="H43" i="15"/>
  <c r="H42" i="15"/>
  <c r="H35" i="15"/>
  <c r="H34" i="15"/>
  <c r="H27" i="15"/>
  <c r="H30" i="15" s="1"/>
  <c r="H31" i="15" s="1"/>
  <c r="H26" i="15"/>
  <c r="E16" i="15"/>
  <c r="E15" i="15"/>
  <c r="E14" i="15"/>
  <c r="E13" i="15"/>
  <c r="E12" i="15"/>
  <c r="E11" i="15"/>
  <c r="E10" i="15"/>
  <c r="J135" i="15"/>
  <c r="J134" i="15"/>
  <c r="J133" i="15"/>
  <c r="J132" i="15"/>
  <c r="J131" i="15"/>
  <c r="J130" i="15"/>
  <c r="J129" i="15"/>
  <c r="J128" i="15"/>
  <c r="J127" i="15"/>
  <c r="J125" i="15"/>
  <c r="J124" i="15"/>
  <c r="C39" i="4"/>
  <c r="C37" i="4"/>
  <c r="C41" i="4" s="1"/>
  <c r="C42" i="4" s="1"/>
  <c r="C108" i="4"/>
  <c r="C103" i="4"/>
  <c r="C105" i="4" s="1"/>
  <c r="C101" i="4"/>
  <c r="C69" i="16"/>
  <c r="C67" i="16"/>
  <c r="C73" i="16"/>
  <c r="C71" i="16"/>
  <c r="C13" i="15"/>
  <c r="C14" i="15" s="1"/>
  <c r="C19" i="15"/>
  <c r="C30" i="15"/>
  <c r="C38" i="15"/>
  <c r="C46" i="15"/>
  <c r="H46" i="15"/>
  <c r="H47" i="15" s="1"/>
  <c r="C54" i="15"/>
  <c r="C56" i="15"/>
  <c r="C70" i="15"/>
  <c r="C71" i="15" s="1"/>
  <c r="H80" i="15"/>
  <c r="C78" i="15"/>
  <c r="C80" i="15"/>
  <c r="C82" i="15" s="1"/>
  <c r="C83" i="15" s="1"/>
  <c r="H98" i="15"/>
  <c r="H99" i="15"/>
  <c r="H100" i="15"/>
  <c r="C103" i="15"/>
  <c r="C105" i="15" s="1"/>
  <c r="C107" i="15"/>
  <c r="C109" i="15" s="1"/>
  <c r="C110" i="15" s="1"/>
  <c r="E124" i="15"/>
  <c r="E126" i="15"/>
  <c r="E127" i="15"/>
  <c r="E128" i="15"/>
  <c r="E129" i="15"/>
  <c r="E130" i="15"/>
  <c r="E131" i="15"/>
  <c r="E132" i="15"/>
  <c r="E133" i="15"/>
  <c r="E134" i="15"/>
  <c r="C142" i="15"/>
  <c r="H142" i="15"/>
  <c r="H42" i="14"/>
  <c r="C46" i="14"/>
  <c r="H50" i="14"/>
  <c r="H51" i="14"/>
  <c r="C54" i="14"/>
  <c r="C55" i="14" s="1"/>
  <c r="H58" i="14"/>
  <c r="H59" i="14"/>
  <c r="C62" i="14"/>
  <c r="C63" i="14" s="1"/>
  <c r="H66" i="14"/>
  <c r="H72" i="14" s="1"/>
  <c r="H67" i="14"/>
  <c r="H70" i="14" s="1"/>
  <c r="C70" i="14"/>
  <c r="C72" i="14"/>
  <c r="H80" i="14"/>
  <c r="H82" i="14"/>
  <c r="H83" i="14"/>
  <c r="C87" i="14"/>
  <c r="C88" i="14" s="1"/>
  <c r="H90" i="14"/>
  <c r="H96" i="14" s="1"/>
  <c r="H91" i="14"/>
  <c r="H94" i="14" s="1"/>
  <c r="C94" i="14"/>
  <c r="C96" i="14"/>
  <c r="H104" i="14"/>
  <c r="H108" i="14" s="1"/>
  <c r="H109" i="14" s="1"/>
  <c r="H105" i="14"/>
  <c r="C109" i="14"/>
  <c r="H113" i="14"/>
  <c r="H114" i="14"/>
  <c r="H115" i="14"/>
  <c r="H116" i="14"/>
  <c r="C119" i="14"/>
  <c r="C121" i="14" s="1"/>
  <c r="C123" i="14"/>
  <c r="C125" i="14" s="1"/>
  <c r="C126" i="14" s="1"/>
  <c r="E140" i="14"/>
  <c r="J140" i="14"/>
  <c r="E141" i="14"/>
  <c r="E142" i="14"/>
  <c r="J142" i="14"/>
  <c r="E143" i="14"/>
  <c r="J143" i="14"/>
  <c r="E144" i="14"/>
  <c r="J144" i="14"/>
  <c r="E145" i="14"/>
  <c r="J145" i="14"/>
  <c r="E146" i="14"/>
  <c r="J146" i="14"/>
  <c r="E147" i="14"/>
  <c r="J147" i="14"/>
  <c r="E148" i="14"/>
  <c r="J148" i="14"/>
  <c r="E149" i="14"/>
  <c r="J149" i="14"/>
  <c r="E150" i="14"/>
  <c r="J150" i="14"/>
  <c r="E151" i="14"/>
  <c r="C158" i="14"/>
  <c r="H158" i="14"/>
  <c r="C98" i="14" l="1"/>
  <c r="C23" i="15"/>
  <c r="C74" i="14"/>
  <c r="C47" i="14"/>
  <c r="C48" i="14"/>
  <c r="H92" i="15"/>
  <c r="H93" i="15" s="1"/>
  <c r="H98" i="14"/>
  <c r="H100" i="14" s="1"/>
  <c r="C64" i="17"/>
  <c r="C65" i="17" s="1"/>
  <c r="H46" i="14"/>
  <c r="H20" i="15"/>
  <c r="H21" i="15" s="1"/>
  <c r="H64" i="17"/>
  <c r="H65" i="17" s="1"/>
  <c r="H123" i="14"/>
  <c r="H125" i="14" s="1"/>
  <c r="H126" i="14" s="1"/>
  <c r="H37" i="14"/>
  <c r="H39" i="17"/>
  <c r="H40" i="17" s="1"/>
  <c r="H70" i="15"/>
  <c r="H71" i="15" s="1"/>
  <c r="H72" i="15" s="1"/>
  <c r="H82" i="15"/>
  <c r="H83" i="15" s="1"/>
  <c r="C99" i="14"/>
  <c r="H86" i="14"/>
  <c r="H61" i="17"/>
  <c r="H62" i="17" s="1"/>
  <c r="C61" i="17"/>
  <c r="C62" i="17" s="1"/>
  <c r="H36" i="17"/>
  <c r="H37" i="17" s="1"/>
  <c r="C39" i="17"/>
  <c r="C40" i="17" s="1"/>
  <c r="C36" i="17"/>
  <c r="C37" i="17" s="1"/>
  <c r="H39" i="14"/>
  <c r="C36" i="14"/>
  <c r="C37" i="14" s="1"/>
  <c r="C21" i="15"/>
  <c r="H103" i="15"/>
  <c r="H105" i="15" s="1"/>
  <c r="H119" i="14"/>
  <c r="H121" i="14" s="1"/>
  <c r="H87" i="14"/>
  <c r="H74" i="14"/>
  <c r="H75" i="14" s="1"/>
  <c r="H62" i="14"/>
  <c r="H54" i="14"/>
  <c r="C58" i="15"/>
  <c r="C59" i="15" s="1"/>
  <c r="H58" i="15"/>
  <c r="H59" i="15" s="1"/>
  <c r="H38" i="15"/>
  <c r="H39" i="15" s="1"/>
  <c r="C44" i="4"/>
  <c r="C45" i="4" s="1"/>
  <c r="C47" i="4"/>
  <c r="C48" i="4" s="1"/>
  <c r="C49" i="4" s="1"/>
  <c r="C110" i="4"/>
  <c r="C112" i="4" s="1"/>
  <c r="C113" i="4" s="1"/>
  <c r="C115" i="4" s="1"/>
  <c r="C106" i="4"/>
  <c r="H107" i="15"/>
  <c r="H109" i="15" s="1"/>
  <c r="H110" i="15" s="1"/>
  <c r="C75" i="14" l="1"/>
  <c r="C76" i="14"/>
  <c r="H99" i="14"/>
</calcChain>
</file>

<file path=xl/sharedStrings.xml><?xml version="1.0" encoding="utf-8"?>
<sst xmlns="http://schemas.openxmlformats.org/spreadsheetml/2006/main" count="1366" uniqueCount="347">
  <si>
    <t>FLUID POWER CALCULATIONS</t>
  </si>
  <si>
    <t>Input</t>
  </si>
  <si>
    <t>Calculate</t>
  </si>
  <si>
    <t>5252*HP/RPM</t>
  </si>
  <si>
    <t>Hydraulic pump or motor - Torque,  T =</t>
  </si>
  <si>
    <t>Power supplied to pump or motor shaft,  HP =</t>
  </si>
  <si>
    <t>Pump or motor shaft speed,  RPM =</t>
  </si>
  <si>
    <t>ft-lbs</t>
  </si>
  <si>
    <t>US UNITS</t>
  </si>
  <si>
    <t>METRIC UNITS</t>
  </si>
  <si>
    <t>N-m</t>
  </si>
  <si>
    <t>=</t>
  </si>
  <si>
    <t>9543*KW/RPM</t>
  </si>
  <si>
    <t>Power supplied to pump or motor shaft,  KW =</t>
  </si>
  <si>
    <t>Hydraulic Pump or Motor Torque</t>
  </si>
  <si>
    <t>PSI*GPM / 1714</t>
  </si>
  <si>
    <t xml:space="preserve"> Power flowing through pipe,  HP =</t>
  </si>
  <si>
    <t xml:space="preserve"> Power Flowing Through Pipe</t>
  </si>
  <si>
    <t>rpm</t>
  </si>
  <si>
    <t>hp</t>
  </si>
  <si>
    <t>KW</t>
  </si>
  <si>
    <t>gpm</t>
  </si>
  <si>
    <t>psig</t>
  </si>
  <si>
    <t xml:space="preserve"> Power flowing through pipe,  KW =</t>
  </si>
  <si>
    <t>Bar</t>
  </si>
  <si>
    <t>Cylinder piston diameter,  D =</t>
  </si>
  <si>
    <t>Cylinder piston area,  A =</t>
  </si>
  <si>
    <r>
      <rPr>
        <sz val="11"/>
        <color theme="1"/>
        <rFont val="Arial"/>
        <family val="2"/>
      </rPr>
      <t>π</t>
    </r>
    <r>
      <rPr>
        <sz val="11"/>
        <color theme="1"/>
        <rFont val="Calibri"/>
        <family val="2"/>
      </rPr>
      <t>*D^2 / 4</t>
    </r>
  </si>
  <si>
    <t>in</t>
  </si>
  <si>
    <t>sq in</t>
  </si>
  <si>
    <t>lbs</t>
  </si>
  <si>
    <t>N</t>
  </si>
  <si>
    <t>Cylinder pressure,  P =</t>
  </si>
  <si>
    <t>Fluid gage pressure,  P =</t>
  </si>
  <si>
    <t>Flow rate,  Q =</t>
  </si>
  <si>
    <t>Q / A</t>
  </si>
  <si>
    <t>Fluid flow rate,  Q =</t>
  </si>
  <si>
    <t>Fluid flow rate,  q =</t>
  </si>
  <si>
    <t>231*Q</t>
  </si>
  <si>
    <t>cu in/min</t>
  </si>
  <si>
    <t>in/min</t>
  </si>
  <si>
    <t>mm</t>
  </si>
  <si>
    <t>m/min</t>
  </si>
  <si>
    <t>Pipe or Tubing Burst Pressure</t>
  </si>
  <si>
    <t>Pipe or tubing burst pressure,  P =</t>
  </si>
  <si>
    <t>Pipe or tubing wall thickness,  t =</t>
  </si>
  <si>
    <t>Pipe or tubing  material tensile strength,  S =</t>
  </si>
  <si>
    <t>Safety factor,  SF =</t>
  </si>
  <si>
    <t>psi</t>
  </si>
  <si>
    <t>-</t>
  </si>
  <si>
    <t>Pipe or tubing inside diameter,  d =</t>
  </si>
  <si>
    <r>
      <rPr>
        <sz val="11"/>
        <color theme="1"/>
        <rFont val="Arial"/>
        <family val="2"/>
      </rPr>
      <t>π</t>
    </r>
    <r>
      <rPr>
        <sz val="11"/>
        <color theme="1"/>
        <rFont val="Calibri"/>
        <family val="2"/>
      </rPr>
      <t>*d^2 / 4</t>
    </r>
  </si>
  <si>
    <t>Pipe or tubing inside area,  A =</t>
  </si>
  <si>
    <t>Air or Hydraulic Cylinder Force</t>
  </si>
  <si>
    <t>Hydraulic Cylinder Piston Speed</t>
  </si>
  <si>
    <t xml:space="preserve">  Hydraulic cylinder piston speed,  S =</t>
  </si>
  <si>
    <t>Hydraulic Fluid Velocity in Pipe</t>
  </si>
  <si>
    <t>Hydraulic fluid velocity in pipe,  V =</t>
  </si>
  <si>
    <t>Maximum Recommended Hydraulic Fluid Velocity in Pipe</t>
  </si>
  <si>
    <t>Pump suction lines =</t>
  </si>
  <si>
    <t>2 to 4 ft/sec</t>
  </si>
  <si>
    <t>10 to 15 ft/sec</t>
  </si>
  <si>
    <t>Pressure lines to 500 psi =</t>
  </si>
  <si>
    <t>Pressure lines to 3,000 psi =</t>
  </si>
  <si>
    <t>15 to 20 ft/sec</t>
  </si>
  <si>
    <t>Pressure lines over 3,000 psi =</t>
  </si>
  <si>
    <t>25 ft/sec</t>
  </si>
  <si>
    <t>Air over oil lines =</t>
  </si>
  <si>
    <t>4 ft/sec</t>
  </si>
  <si>
    <t>0.6 to 1.2 m/sec</t>
  </si>
  <si>
    <t>3 to 4.5 m/sec</t>
  </si>
  <si>
    <t>Pressure lines to 35 Bar =</t>
  </si>
  <si>
    <t>Pressure lines to 200 Bar =</t>
  </si>
  <si>
    <t>4.5 to 6 m/sec</t>
  </si>
  <si>
    <t>Pressure lines over 200 Bar =</t>
  </si>
  <si>
    <t>7.5 m/sec</t>
  </si>
  <si>
    <t>1.3 m/sec</t>
  </si>
  <si>
    <t>Heat Equivalent of Fluid Power</t>
  </si>
  <si>
    <t>P*Q*1.5</t>
  </si>
  <si>
    <t>Heat equivalent of fluid power,  H =</t>
  </si>
  <si>
    <t>Hydraulic fluid pressure,  P =</t>
  </si>
  <si>
    <t>Btu/hr</t>
  </si>
  <si>
    <t>0.001*A*TD</t>
  </si>
  <si>
    <t>Power Radiating Capacity of a Reservoir</t>
  </si>
  <si>
    <t>Reservoir length,  L =</t>
  </si>
  <si>
    <t>Reservoir height, H =</t>
  </si>
  <si>
    <t>Reservoir width,  W =</t>
  </si>
  <si>
    <t>Power Radiating Capacity of a Reservoir,  HP =</t>
  </si>
  <si>
    <t>Reservoir to ambient air temperature difference,  TD =</t>
  </si>
  <si>
    <t>deg F</t>
  </si>
  <si>
    <t>Reservoir surface area,  A =</t>
  </si>
  <si>
    <t>sq ft</t>
  </si>
  <si>
    <r>
      <t>D*P / (24*</t>
    </r>
    <r>
      <rPr>
        <sz val="11"/>
        <color theme="1"/>
        <rFont val="Arial"/>
        <family val="2"/>
      </rPr>
      <t>π</t>
    </r>
    <r>
      <rPr>
        <sz val="11"/>
        <color theme="1"/>
        <rFont val="Calibri"/>
        <family val="2"/>
      </rPr>
      <t>)</t>
    </r>
  </si>
  <si>
    <t>Motor Displacement per revolution, D =</t>
  </si>
  <si>
    <t>Hydraulic motor displacement and torque,  T =</t>
  </si>
  <si>
    <t>cu in</t>
  </si>
  <si>
    <t>Note: 1.0 N-m = 0.73756 ft-lbs</t>
  </si>
  <si>
    <t>ft-lbs =</t>
  </si>
  <si>
    <t>Nm =</t>
  </si>
  <si>
    <t>cu in =</t>
  </si>
  <si>
    <t>psi =</t>
  </si>
  <si>
    <t>gallons =</t>
  </si>
  <si>
    <t>cu dm =</t>
  </si>
  <si>
    <t>Bar =</t>
  </si>
  <si>
    <t>Liters =</t>
  </si>
  <si>
    <t>m =</t>
  </si>
  <si>
    <t>dm =</t>
  </si>
  <si>
    <t>Btu/hr =</t>
  </si>
  <si>
    <t>KW =</t>
  </si>
  <si>
    <t>KW-hr =</t>
  </si>
  <si>
    <t>Btu =</t>
  </si>
  <si>
    <t>W =</t>
  </si>
  <si>
    <t>L/min</t>
  </si>
  <si>
    <t>P*Q/593.76</t>
  </si>
  <si>
    <t>deg C</t>
  </si>
  <si>
    <t>sq m</t>
  </si>
  <si>
    <t>1.0 hp = 0.7460 KW</t>
  </si>
  <si>
    <t>in =</t>
  </si>
  <si>
    <t>cu m =</t>
  </si>
  <si>
    <t>sq mm</t>
  </si>
  <si>
    <t>cu mm =</t>
  </si>
  <si>
    <t>cu mm/min</t>
  </si>
  <si>
    <t>Q*0.001*1000^3</t>
  </si>
  <si>
    <t>q / A</t>
  </si>
  <si>
    <t>mm/min</t>
  </si>
  <si>
    <t xml:space="preserve">            1.00 inch = 0.0254 meters</t>
  </si>
  <si>
    <t>Hydraulic fluid velocity in pipe,  S =</t>
  </si>
  <si>
    <t>Piston speed, S =</t>
  </si>
  <si>
    <t>cu mm</t>
  </si>
  <si>
    <t>D*P*.15912</t>
  </si>
  <si>
    <t>N/sq m =</t>
  </si>
  <si>
    <t>Pa =</t>
  </si>
  <si>
    <t>lbs =</t>
  </si>
  <si>
    <t>N =</t>
  </si>
  <si>
    <t>Cylinder pressure,  p =</t>
  </si>
  <si>
    <t xml:space="preserve">N/sq m </t>
  </si>
  <si>
    <t>A*p</t>
  </si>
  <si>
    <t xml:space="preserve">sq m </t>
  </si>
  <si>
    <t xml:space="preserve">N </t>
  </si>
  <si>
    <t>Kw</t>
  </si>
  <si>
    <t>L / min</t>
  </si>
  <si>
    <t>Power Radiating Capacity of a Reservoir,  KW =</t>
  </si>
  <si>
    <t>mm =</t>
  </si>
  <si>
    <t>US gallons =</t>
  </si>
  <si>
    <t>Watts =</t>
  </si>
  <si>
    <t>hp =</t>
  </si>
  <si>
    <t>US UNITS to METRIC</t>
  </si>
  <si>
    <t>METRIC UNITS to US</t>
  </si>
  <si>
    <t>2((L*H)+(L*W)+(H*W)) / 144</t>
  </si>
  <si>
    <t>2((L*H)+(L*W)+(H*W)) / 1000^2</t>
  </si>
  <si>
    <t>L*H*W</t>
  </si>
  <si>
    <t>Reservoir cubic volume,  Vc =</t>
  </si>
  <si>
    <t>Reservoir fluid volume,  Vf =</t>
  </si>
  <si>
    <t>Vc / 231</t>
  </si>
  <si>
    <t>gal</t>
  </si>
  <si>
    <t>Liters</t>
  </si>
  <si>
    <t>Vc / 1,000,000</t>
  </si>
  <si>
    <t>deg F =</t>
  </si>
  <si>
    <t>deg C =</t>
  </si>
  <si>
    <t xml:space="preserve">deg C =   </t>
  </si>
  <si>
    <t>(F − 32)*5⁄9</t>
  </si>
  <si>
    <t xml:space="preserve"> C*9⁄5 + 32</t>
  </si>
  <si>
    <t>END OF WORKSHEET</t>
  </si>
  <si>
    <t>A*P</t>
  </si>
  <si>
    <t>Multiply by</t>
  </si>
  <si>
    <t>Convert from</t>
  </si>
  <si>
    <t>Convert to</t>
  </si>
  <si>
    <r>
      <t>Pa (N/m</t>
    </r>
    <r>
      <rPr>
        <i/>
        <vertAlign val="superscript"/>
        <sz val="11"/>
        <color theme="1"/>
        <rFont val="Arial"/>
        <family val="2"/>
      </rPr>
      <t>2</t>
    </r>
    <r>
      <rPr>
        <i/>
        <sz val="11"/>
        <color theme="1"/>
        <rFont val="Arial"/>
        <family val="2"/>
      </rPr>
      <t>)</t>
    </r>
  </si>
  <si>
    <t>bar</t>
  </si>
  <si>
    <t>atmosphere</t>
  </si>
  <si>
    <t>mm Hg</t>
  </si>
  <si>
    <r>
      <t>mm H</t>
    </r>
    <r>
      <rPr>
        <i/>
        <vertAlign val="subscript"/>
        <sz val="11"/>
        <color theme="1"/>
        <rFont val="Arial"/>
        <family val="2"/>
      </rPr>
      <t>2</t>
    </r>
    <r>
      <rPr>
        <i/>
        <sz val="11"/>
        <color theme="1"/>
        <rFont val="Arial"/>
        <family val="2"/>
      </rPr>
      <t>O</t>
    </r>
  </si>
  <si>
    <r>
      <t>m H</t>
    </r>
    <r>
      <rPr>
        <i/>
        <vertAlign val="subscript"/>
        <sz val="11"/>
        <color theme="1"/>
        <rFont val="Arial"/>
        <family val="2"/>
      </rPr>
      <t>2</t>
    </r>
    <r>
      <rPr>
        <i/>
        <sz val="11"/>
        <color theme="1"/>
        <rFont val="Arial"/>
        <family val="2"/>
      </rPr>
      <t>O</t>
    </r>
  </si>
  <si>
    <r>
      <t>kg/cm</t>
    </r>
    <r>
      <rPr>
        <i/>
        <vertAlign val="superscript"/>
        <sz val="11"/>
        <color theme="1"/>
        <rFont val="Arial"/>
        <family val="2"/>
      </rPr>
      <t>2</t>
    </r>
  </si>
  <si>
    <r>
      <t>9.87 10</t>
    </r>
    <r>
      <rPr>
        <vertAlign val="superscript"/>
        <sz val="11"/>
        <color theme="1"/>
        <rFont val="Arial"/>
        <family val="2"/>
      </rPr>
      <t>-6</t>
    </r>
  </si>
  <si>
    <r>
      <t>1.02 10</t>
    </r>
    <r>
      <rPr>
        <vertAlign val="superscript"/>
        <sz val="11"/>
        <color theme="1"/>
        <rFont val="Arial"/>
        <family val="2"/>
      </rPr>
      <t>-5</t>
    </r>
  </si>
  <si>
    <r>
      <t>1.0197 10</t>
    </r>
    <r>
      <rPr>
        <vertAlign val="superscript"/>
        <sz val="11"/>
        <color theme="1"/>
        <rFont val="Arial"/>
        <family val="2"/>
      </rPr>
      <t>4</t>
    </r>
  </si>
  <si>
    <r>
      <t>1.01 10</t>
    </r>
    <r>
      <rPr>
        <vertAlign val="superscript"/>
        <sz val="11"/>
        <color theme="1"/>
        <rFont val="Arial"/>
        <family val="2"/>
      </rPr>
      <t>5</t>
    </r>
  </si>
  <si>
    <r>
      <t>1.33 10</t>
    </r>
    <r>
      <rPr>
        <vertAlign val="superscript"/>
        <sz val="11"/>
        <color theme="1"/>
        <rFont val="Arial"/>
        <family val="2"/>
      </rPr>
      <t>-3</t>
    </r>
  </si>
  <si>
    <r>
      <t>1.32 10</t>
    </r>
    <r>
      <rPr>
        <vertAlign val="superscript"/>
        <sz val="11"/>
        <color theme="1"/>
        <rFont val="Arial"/>
        <family val="2"/>
      </rPr>
      <t>-3</t>
    </r>
  </si>
  <si>
    <r>
      <t>1.36 10</t>
    </r>
    <r>
      <rPr>
        <vertAlign val="superscript"/>
        <sz val="11"/>
        <color theme="1"/>
        <rFont val="Arial"/>
        <family val="2"/>
      </rPr>
      <t>-3</t>
    </r>
  </si>
  <si>
    <r>
      <t>9.87 10</t>
    </r>
    <r>
      <rPr>
        <vertAlign val="superscript"/>
        <sz val="11"/>
        <color theme="1"/>
        <rFont val="Arial"/>
        <family val="2"/>
      </rPr>
      <t>-5</t>
    </r>
  </si>
  <si>
    <r>
      <t>1.02 10</t>
    </r>
    <r>
      <rPr>
        <vertAlign val="superscript"/>
        <sz val="11"/>
        <color theme="1"/>
        <rFont val="Arial"/>
        <family val="2"/>
      </rPr>
      <t>-4</t>
    </r>
  </si>
  <si>
    <r>
      <t>9.87 10</t>
    </r>
    <r>
      <rPr>
        <vertAlign val="superscript"/>
        <sz val="11"/>
        <color theme="1"/>
        <rFont val="Arial"/>
        <family val="2"/>
      </rPr>
      <t>-2</t>
    </r>
  </si>
  <si>
    <r>
      <t>9.8 10</t>
    </r>
    <r>
      <rPr>
        <vertAlign val="superscript"/>
        <sz val="11"/>
        <color theme="1"/>
        <rFont val="Arial"/>
        <family val="2"/>
      </rPr>
      <t>4</t>
    </r>
  </si>
  <si>
    <t>pound square feet</t>
  </si>
  <si>
    <r>
      <t>4.78 10</t>
    </r>
    <r>
      <rPr>
        <vertAlign val="superscript"/>
        <sz val="11"/>
        <color theme="1"/>
        <rFont val="Arial"/>
        <family val="2"/>
      </rPr>
      <t>-4</t>
    </r>
  </si>
  <si>
    <r>
      <t>4.72 10</t>
    </r>
    <r>
      <rPr>
        <vertAlign val="superscript"/>
        <sz val="11"/>
        <color theme="1"/>
        <rFont val="Arial"/>
        <family val="2"/>
      </rPr>
      <t>-4</t>
    </r>
  </si>
  <si>
    <r>
      <t>4.78 10</t>
    </r>
    <r>
      <rPr>
        <vertAlign val="superscript"/>
        <sz val="11"/>
        <color theme="1"/>
        <rFont val="Arial"/>
        <family val="2"/>
      </rPr>
      <t>-3</t>
    </r>
  </si>
  <si>
    <r>
      <t>4.88 10</t>
    </r>
    <r>
      <rPr>
        <vertAlign val="superscript"/>
        <sz val="11"/>
        <color theme="1"/>
        <rFont val="Arial"/>
        <family val="2"/>
      </rPr>
      <t>-4</t>
    </r>
  </si>
  <si>
    <t>pound square inches (psi)</t>
  </si>
  <si>
    <t>inches Hg</t>
  </si>
  <si>
    <r>
      <t>inches H</t>
    </r>
    <r>
      <rPr>
        <i/>
        <vertAlign val="subscript"/>
        <sz val="11"/>
        <color theme="1"/>
        <rFont val="Arial"/>
        <family val="2"/>
      </rPr>
      <t>2</t>
    </r>
    <r>
      <rPr>
        <i/>
        <sz val="11"/>
        <color theme="1"/>
        <rFont val="Arial"/>
        <family val="2"/>
      </rPr>
      <t>O</t>
    </r>
  </si>
  <si>
    <r>
      <t>2.49 10</t>
    </r>
    <r>
      <rPr>
        <vertAlign val="superscript"/>
        <sz val="11"/>
        <color theme="1"/>
        <rFont val="Arial"/>
        <family val="2"/>
      </rPr>
      <t>-3</t>
    </r>
  </si>
  <si>
    <r>
      <t>2.46 10</t>
    </r>
    <r>
      <rPr>
        <vertAlign val="superscript"/>
        <sz val="11"/>
        <color theme="1"/>
        <rFont val="Arial"/>
        <family val="2"/>
      </rPr>
      <t>-3</t>
    </r>
  </si>
  <si>
    <r>
      <t>1.450326 10</t>
    </r>
    <r>
      <rPr>
        <vertAlign val="superscript"/>
        <sz val="11"/>
        <color theme="1"/>
        <rFont val="Arial"/>
        <family val="2"/>
      </rPr>
      <t>-4</t>
    </r>
  </si>
  <si>
    <r>
      <t>2.96 10</t>
    </r>
    <r>
      <rPr>
        <vertAlign val="superscript"/>
        <sz val="11"/>
        <color theme="1"/>
        <rFont val="Arial"/>
        <family val="2"/>
      </rPr>
      <t>-4</t>
    </r>
  </si>
  <si>
    <r>
      <t>4.02 10</t>
    </r>
    <r>
      <rPr>
        <vertAlign val="superscript"/>
        <sz val="11"/>
        <color theme="1"/>
        <rFont val="Arial"/>
        <family val="2"/>
      </rPr>
      <t>-3</t>
    </r>
  </si>
  <si>
    <r>
      <t>1.45 10</t>
    </r>
    <r>
      <rPr>
        <vertAlign val="superscript"/>
        <sz val="11"/>
        <color theme="1"/>
        <rFont val="Arial"/>
        <family val="2"/>
      </rPr>
      <t>-3</t>
    </r>
  </si>
  <si>
    <r>
      <t>2.96 10</t>
    </r>
    <r>
      <rPr>
        <vertAlign val="superscript"/>
        <sz val="11"/>
        <color theme="1"/>
        <rFont val="Arial"/>
        <family val="2"/>
      </rPr>
      <t>-3</t>
    </r>
  </si>
  <si>
    <t>pound square feet (psf)</t>
  </si>
  <si>
    <t>N/sq m</t>
  </si>
  <si>
    <t>Bar*(L / min) / 600</t>
  </si>
  <si>
    <t>P*100000</t>
  </si>
  <si>
    <t>0.024089*A*TD</t>
  </si>
  <si>
    <t>www.parker.com</t>
  </si>
  <si>
    <t>STOCK PISTON ROD CYLINDERS</t>
  </si>
  <si>
    <t>COMPONENTS</t>
  </si>
  <si>
    <t>HYDRAULIC VALVES</t>
  </si>
  <si>
    <t>http://oem.cadregister.com/asp/PPOW_Entry.asp?company=parker&amp;elementID=49461551/HYD/2H</t>
  </si>
  <si>
    <t>CYLINDER SELECTED</t>
  </si>
  <si>
    <t>2.50CT2HLT14Ax6.000</t>
  </si>
  <si>
    <t>2.50 in bore x 6.000 in stroke</t>
  </si>
  <si>
    <t>AutoCAD downloads 2D and 3D from:</t>
  </si>
  <si>
    <t>US TO MERTIC UNITS</t>
  </si>
  <si>
    <t>MERTIC TO US UNITS</t>
  </si>
  <si>
    <t>HYDRUALIC CYLINDERS</t>
  </si>
  <si>
    <t>AIR CYLINDERS</t>
  </si>
  <si>
    <t>P1D-C040MSB015ALCN6</t>
  </si>
  <si>
    <t>Cylinder rod diameter,  d =</t>
  </si>
  <si>
    <t>Cylinder bore diameter,  D =</t>
  </si>
  <si>
    <t>Cylinder retracted length,  L =</t>
  </si>
  <si>
    <t>Rod stroke,  S =</t>
  </si>
  <si>
    <t>Crank radius,  R =</t>
  </si>
  <si>
    <t>Cylinder offset,  C =</t>
  </si>
  <si>
    <t>Rotation angle,  A =</t>
  </si>
  <si>
    <t>deg</t>
  </si>
  <si>
    <t>2*57.3*ATAN((S/2)/C)</t>
  </si>
  <si>
    <t>((S/2)^2 + C^2)^(1/2)</t>
  </si>
  <si>
    <t>Piston rod extention force,  Fe =</t>
  </si>
  <si>
    <r>
      <t>P*</t>
    </r>
    <r>
      <rPr>
        <sz val="11"/>
        <color theme="1"/>
        <rFont val="Arial"/>
        <family val="2"/>
      </rPr>
      <t>π</t>
    </r>
    <r>
      <rPr>
        <sz val="11"/>
        <color theme="1"/>
        <rFont val="Calibri"/>
        <family val="2"/>
      </rPr>
      <t>*D^2/4</t>
    </r>
  </si>
  <si>
    <r>
      <t>P*</t>
    </r>
    <r>
      <rPr>
        <sz val="11"/>
        <color theme="1"/>
        <rFont val="Arial"/>
        <family val="2"/>
      </rPr>
      <t>π</t>
    </r>
    <r>
      <rPr>
        <sz val="11"/>
        <color theme="1"/>
        <rFont val="Calibri"/>
        <family val="2"/>
      </rPr>
      <t>*(D^2 - d^2)/4</t>
    </r>
  </si>
  <si>
    <t>Piston rod retraction force,  Fr =</t>
  </si>
  <si>
    <t>DOUBLE ACTING CYLINDER</t>
  </si>
  <si>
    <t>STEP-1   www.parker.com</t>
  </si>
  <si>
    <t>STEP-2 QUICK LINKS</t>
  </si>
  <si>
    <t>STEP-3  SEARCH BY PRODUCT</t>
  </si>
  <si>
    <t>STEP-5  CYLINDER TYPE</t>
  </si>
  <si>
    <t>STEP-4  PNEUMATIC OR HYDRAULIC CYLINDERS</t>
  </si>
  <si>
    <t xml:space="preserve">2D &amp; 3D CAD FILES DOWNLOADED FROM:  </t>
  </si>
  <si>
    <t>See CAD FILES bottom of this worksheet.</t>
  </si>
  <si>
    <t xml:space="preserve">CAD FILES </t>
  </si>
  <si>
    <t>HYDRAULIC CIRCUITS</t>
  </si>
  <si>
    <t>BASIC REGENERATIVE CIRCUIT</t>
  </si>
  <si>
    <t>Piston rod diameter,  d =</t>
  </si>
  <si>
    <t>Piston rod area,  a =</t>
  </si>
  <si>
    <t>Piston regenerative extension force,  F =</t>
  </si>
  <si>
    <t>P*a</t>
  </si>
  <si>
    <t>Fluid volume rate from pump,  Qp =</t>
  </si>
  <si>
    <t>Piston speed,  S =</t>
  </si>
  <si>
    <t>OK</t>
  </si>
  <si>
    <t>Q*231 / a</t>
  </si>
  <si>
    <t>Fluid flow at piston end,  Qp =</t>
  </si>
  <si>
    <t>S*A</t>
  </si>
  <si>
    <t>Fluid flow at rod end,  Qr =</t>
  </si>
  <si>
    <t>Qp - Q</t>
  </si>
  <si>
    <t xml:space="preserve">Regenerative Hydraulic Cylinder </t>
  </si>
  <si>
    <t xml:space="preserve">Normal Hydraulic Cylinder </t>
  </si>
  <si>
    <t>P*A</t>
  </si>
  <si>
    <t>Piston extending force,  F =</t>
  </si>
  <si>
    <t>Piston retracting force,  F =</t>
  </si>
  <si>
    <t>P*(A - a)</t>
  </si>
  <si>
    <t>Q*231 / A</t>
  </si>
  <si>
    <t xml:space="preserve"> </t>
  </si>
  <si>
    <t>DOUBLE ACTING CYLINDER AND 4-WAY VALVE</t>
  </si>
  <si>
    <t>REGENERATIVE CIRCUIT</t>
  </si>
  <si>
    <t>Note: 1.00 US gallon = 231 cu in (approximately 6 inch cube)</t>
  </si>
  <si>
    <t>CYLINDER SPEED CONTROL</t>
  </si>
  <si>
    <t>Standard</t>
  </si>
  <si>
    <t>Cylinder</t>
  </si>
  <si>
    <t>Bores (in)</t>
  </si>
  <si>
    <t>Bores (mm)</t>
  </si>
  <si>
    <t>SPREADSHEET METHOD</t>
  </si>
  <si>
    <t>2. Enter.</t>
  </si>
  <si>
    <t>Excel Workbook - new version</t>
  </si>
  <si>
    <t xml:space="preserve">When using Excel's Goal Seek, unprotect the spread </t>
  </si>
  <si>
    <t xml:space="preserve">sheet by selecting: Drop down menu: Format &gt; </t>
  </si>
  <si>
    <t xml:space="preserve">Unprotect Sheet &gt; OK. When Excel's </t>
  </si>
  <si>
    <t>Goal Seek is not needed, restore protection with:</t>
  </si>
  <si>
    <t>Drop down menu: Format &gt; Protect Sheet.</t>
  </si>
  <si>
    <t>Excel-97  2003 - old version</t>
  </si>
  <si>
    <t xml:space="preserve">sheet by selecting: Drop down menu: Tools &gt; </t>
  </si>
  <si>
    <t xml:space="preserve">Protection &gt; Unprotect Sheet &gt; OK. When Excel's </t>
  </si>
  <si>
    <t>Cylinder extension piston force,  Fe =</t>
  </si>
  <si>
    <t>Cylinder retraction piston force,  Fr =</t>
  </si>
  <si>
    <t xml:space="preserve">OVER-RUN PROTECTION </t>
  </si>
  <si>
    <t xml:space="preserve">INDUSTRIAL AIR CYLINDER </t>
  </si>
  <si>
    <t>DOUBLE ACTING AIR CYLINDER SCHEMATIC</t>
  </si>
  <si>
    <t>5 PDH</t>
  </si>
  <si>
    <t>GOAL SEEK</t>
  </si>
  <si>
    <t>HI - LO ACCUMULATOR CIRCUIT</t>
  </si>
  <si>
    <t xml:space="preserve">How many pounds force extending and retracting, will a 3.25 inch bore </t>
  </si>
  <si>
    <t>hydraulic cylinder having a 1.75 inch diameter piston rod develop at 1500 psi?</t>
  </si>
  <si>
    <t>SOLUTION</t>
  </si>
  <si>
    <t>GOAL SEEK EXAMPLE</t>
  </si>
  <si>
    <t>GOAL SEEK PROBLEM</t>
  </si>
  <si>
    <t>SOLVE HERE</t>
  </si>
  <si>
    <t>EXAMPLE ONLY</t>
  </si>
  <si>
    <t>NORMAL PROBLEM SOLUTION</t>
  </si>
  <si>
    <t>NORMAL PROBLEM EXAMPLE</t>
  </si>
  <si>
    <t>hydraulic cylinder having a 1.75 inch diameter piston rod develop at 1200 psi?</t>
  </si>
  <si>
    <t>Step-1  Select cell C61 (green)</t>
  </si>
  <si>
    <t>Step-2  Select: Data &gt; What-If Analysis &gt; Goal Seek</t>
  </si>
  <si>
    <t>Step-3  To value: 1400</t>
  </si>
  <si>
    <t>Step-4  Pick cell C52 containing pressure P &gt; OK</t>
  </si>
  <si>
    <t>Answer: Fe = 9,955 lbs, Fr = 7,069 lbs</t>
  </si>
  <si>
    <t>Answer: P = 1688 psi</t>
  </si>
  <si>
    <t>Given the same a 3.25 inch bore hydraulic cylinder having a 1.75 inch diameter piston rod.</t>
  </si>
  <si>
    <t xml:space="preserve">sheet by selecting: Drop down menu: Home &gt; Format &gt; </t>
  </si>
  <si>
    <t>Hydraulic Motor Displacement &amp; Torque</t>
  </si>
  <si>
    <t>cu in/rev</t>
  </si>
  <si>
    <t>cu mm/rev</t>
  </si>
  <si>
    <t>Hydraulic motor torque,  T =</t>
  </si>
  <si>
    <t xml:space="preserve"> Power of fluid flowing through pipe,  HP =</t>
  </si>
  <si>
    <t xml:space="preserve"> Power of fluid flowing through pipe,  KW =</t>
  </si>
  <si>
    <t>kW</t>
  </si>
  <si>
    <t xml:space="preserve"> material tensile strength,  S =</t>
  </si>
  <si>
    <t>material tensile strength,  S =</t>
  </si>
  <si>
    <t>Note: 1.0 hp = 746 W</t>
  </si>
  <si>
    <t>m/sec</t>
  </si>
  <si>
    <t>q / (A*60)</t>
  </si>
  <si>
    <t>mm/sec</t>
  </si>
  <si>
    <t>Pressure lines 0 to 500 psi =</t>
  </si>
  <si>
    <t>Pressure lines 500 to 3,000 psi =</t>
  </si>
  <si>
    <t>Pressure lines 0 to 35 Bar =</t>
  </si>
  <si>
    <t>Pressure lines 35 to 200 Bar =</t>
  </si>
  <si>
    <t>kW =</t>
  </si>
  <si>
    <t>P*Q/593.65</t>
  </si>
  <si>
    <t>Fluid Power Cylinders and Motors Spreadsheet Analysis</t>
  </si>
  <si>
    <t>5PDH</t>
  </si>
  <si>
    <t>© Copy Write John Andrew P.E. 21 Oct 2011</t>
  </si>
  <si>
    <r>
      <t xml:space="preserve">1. Type </t>
    </r>
    <r>
      <rPr>
        <b/>
        <sz val="10"/>
        <color rgb="FFFF0000"/>
        <rFont val="Arial"/>
        <family val="2"/>
      </rPr>
      <t>Input</t>
    </r>
    <r>
      <rPr>
        <b/>
        <sz val="10"/>
        <rFont val="Arial"/>
        <family val="2"/>
      </rPr>
      <t xml:space="preserve"> values.</t>
    </r>
  </si>
  <si>
    <r>
      <t xml:space="preserve">3. </t>
    </r>
    <r>
      <rPr>
        <b/>
        <sz val="10"/>
        <rFont val="Arial"/>
        <family val="2"/>
      </rPr>
      <t xml:space="preserve">Answers will be </t>
    </r>
    <r>
      <rPr>
        <b/>
        <sz val="10"/>
        <color rgb="FFFF0000"/>
        <rFont val="Arial"/>
        <family val="2"/>
      </rPr>
      <t>Calculated</t>
    </r>
    <r>
      <rPr>
        <b/>
        <sz val="10"/>
        <rFont val="Arial"/>
        <family val="2"/>
      </rPr>
      <t xml:space="preserve"> by the spreadsheet.</t>
    </r>
  </si>
  <si>
    <t>Spreadsheet Method:</t>
  </si>
  <si>
    <t>Q / (12*A*60)</t>
  </si>
  <si>
    <t>ft/sec</t>
  </si>
  <si>
    <t>Q /(12*A*60)</t>
  </si>
  <si>
    <t>Pipe or tubing inside diameter,  D =</t>
  </si>
  <si>
    <t>2*t*S / (SF*D)</t>
  </si>
  <si>
    <t>Power radiating capacity of a reservoir,  HP =</t>
  </si>
  <si>
    <t>Power radiating capacity of a reservoir,  KW =</t>
  </si>
  <si>
    <t>N (Newton's)</t>
  </si>
  <si>
    <t>in-lbs</t>
  </si>
  <si>
    <t>ft/min</t>
  </si>
  <si>
    <t>© Copyright John Andrew  20/10/2011</t>
  </si>
  <si>
    <t>What must the pressure be if the desired cylinder extension piston force,  Fe is 14,000 lbs?</t>
  </si>
  <si>
    <t>M397 Fluid Power Cylinders and Motors Spreadsheets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</si>
</sst>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
    <numFmt numFmtId="165" formatCode="0.0"/>
    <numFmt numFmtId="166" formatCode="0.0000"/>
    <numFmt numFmtId="167" formatCode="0.0000000"/>
    <numFmt numFmtId="168" formatCode="0.000000"/>
    <numFmt numFmtId="169" formatCode="0.00000"/>
    <numFmt numFmtId="170" formatCode="0.000_);\(0.000\)"/>
    <numFmt numFmtId="171" formatCode="#,##0.0"/>
  </numFmts>
  <fonts count="35" x14ac:knownFonts="1">
    <font>
      <sz val="11"/>
      <color theme="1"/>
      <name val="Calibri"/>
      <family val="2"/>
      <scheme val="minor"/>
    </font>
    <font>
      <b/>
      <sz val="14"/>
      <color theme="1"/>
      <name val="Calibri"/>
      <family val="2"/>
      <scheme val="minor"/>
    </font>
    <font>
      <b/>
      <sz val="12"/>
      <color theme="1"/>
      <name val="Calibri"/>
      <family val="2"/>
      <scheme val="minor"/>
    </font>
    <font>
      <u/>
      <sz val="11"/>
      <color theme="10"/>
      <name val="Calibri"/>
      <family val="2"/>
    </font>
    <font>
      <b/>
      <sz val="10"/>
      <name val="Arial"/>
      <family val="2"/>
    </font>
    <font>
      <b/>
      <sz val="12"/>
      <color indexed="12"/>
      <name val="Arial"/>
      <family val="2"/>
    </font>
    <font>
      <b/>
      <sz val="14"/>
      <color rgb="FF0070C0"/>
      <name val="Arial"/>
      <family val="2"/>
    </font>
    <font>
      <b/>
      <sz val="11"/>
      <color theme="1"/>
      <name val="Calibri"/>
      <family val="2"/>
      <scheme val="minor"/>
    </font>
    <font>
      <b/>
      <sz val="11"/>
      <color rgb="FFFF0000"/>
      <name val="Calibri"/>
      <family val="2"/>
      <scheme val="minor"/>
    </font>
    <font>
      <sz val="11"/>
      <color theme="1"/>
      <name val="Arial"/>
      <family val="2"/>
    </font>
    <font>
      <sz val="11"/>
      <color theme="1"/>
      <name val="Calibri"/>
      <family val="2"/>
    </font>
    <font>
      <sz val="11"/>
      <color rgb="FF000000"/>
      <name val="Calibri"/>
      <family val="2"/>
      <scheme val="minor"/>
    </font>
    <font>
      <sz val="11"/>
      <color theme="1"/>
      <name val="Calibri"/>
      <family val="2"/>
      <scheme val="minor"/>
    </font>
    <font>
      <i/>
      <sz val="11"/>
      <color theme="1"/>
      <name val="Arial"/>
      <family val="2"/>
    </font>
    <font>
      <i/>
      <vertAlign val="superscript"/>
      <sz val="11"/>
      <color theme="1"/>
      <name val="Arial"/>
      <family val="2"/>
    </font>
    <font>
      <i/>
      <vertAlign val="subscript"/>
      <sz val="11"/>
      <color theme="1"/>
      <name val="Arial"/>
      <family val="2"/>
    </font>
    <font>
      <vertAlign val="superscript"/>
      <sz val="11"/>
      <color theme="1"/>
      <name val="Arial"/>
      <family val="2"/>
    </font>
    <font>
      <b/>
      <sz val="11"/>
      <color rgb="FF222222"/>
      <name val="Calibri"/>
      <family val="2"/>
      <scheme val="minor"/>
    </font>
    <font>
      <b/>
      <sz val="15.15"/>
      <color rgb="FF222222"/>
      <name val="Arial"/>
      <family val="2"/>
    </font>
    <font>
      <b/>
      <sz val="12"/>
      <color rgb="FF00124A"/>
      <name val="Arial"/>
      <family val="2"/>
    </font>
    <font>
      <b/>
      <sz val="12"/>
      <color rgb="FF000000"/>
      <name val="Arial"/>
      <family val="2"/>
    </font>
    <font>
      <b/>
      <sz val="14"/>
      <color rgb="FF0070C0"/>
      <name val="Calibri"/>
      <family val="2"/>
      <scheme val="minor"/>
    </font>
    <font>
      <b/>
      <u/>
      <sz val="12"/>
      <color theme="10"/>
      <name val="Calibri"/>
      <family val="2"/>
    </font>
    <font>
      <b/>
      <sz val="18"/>
      <color theme="1"/>
      <name val="Calibri"/>
      <family val="2"/>
      <scheme val="minor"/>
    </font>
    <font>
      <b/>
      <sz val="14"/>
      <color rgb="FFFF0000"/>
      <name val="Calibri"/>
      <family val="2"/>
      <scheme val="minor"/>
    </font>
    <font>
      <b/>
      <sz val="12"/>
      <color theme="1"/>
      <name val="Arial"/>
      <family val="2"/>
    </font>
    <font>
      <sz val="10"/>
      <color theme="1"/>
      <name val="Arial"/>
      <family val="2"/>
    </font>
    <font>
      <sz val="10"/>
      <color indexed="10"/>
      <name val="Arial"/>
      <family val="2"/>
    </font>
    <font>
      <b/>
      <sz val="11"/>
      <name val="Arial"/>
      <family val="2"/>
    </font>
    <font>
      <b/>
      <sz val="11"/>
      <color rgb="FFFF0000"/>
      <name val="Arial"/>
      <family val="2"/>
    </font>
    <font>
      <b/>
      <sz val="11"/>
      <color rgb="FF000000"/>
      <name val="Calibri"/>
      <family val="2"/>
      <scheme val="minor"/>
    </font>
    <font>
      <b/>
      <sz val="14"/>
      <color theme="1"/>
      <name val="Arial"/>
      <family val="2"/>
    </font>
    <font>
      <sz val="10"/>
      <name val="Arial"/>
      <family val="2"/>
    </font>
    <font>
      <b/>
      <sz val="10"/>
      <color rgb="FFFF0000"/>
      <name val="Arial"/>
      <family val="2"/>
    </font>
    <font>
      <b/>
      <sz val="11"/>
      <color rgb="FF0070C0"/>
      <name val="Arial"/>
      <family val="2"/>
    </font>
  </fonts>
  <fills count="6">
    <fill>
      <patternFill patternType="none"/>
    </fill>
    <fill>
      <patternFill patternType="gray125"/>
    </fill>
    <fill>
      <patternFill patternType="solid">
        <fgColor rgb="FFFFFF99"/>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s>
  <borders count="1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style="thick">
        <color rgb="FFC0C0C0"/>
      </left>
      <right/>
      <top style="thick">
        <color rgb="FFC0C0C0"/>
      </top>
      <bottom style="medium">
        <color rgb="FFCCCCCC"/>
      </bottom>
      <diagonal/>
    </border>
    <border>
      <left/>
      <right/>
      <top style="thick">
        <color rgb="FFC0C0C0"/>
      </top>
      <bottom style="medium">
        <color rgb="FFCCCCCC"/>
      </bottom>
      <diagonal/>
    </border>
    <border>
      <left/>
      <right style="thick">
        <color rgb="FFC0C0C0"/>
      </right>
      <top style="thick">
        <color rgb="FFC0C0C0"/>
      </top>
      <bottom style="medium">
        <color rgb="FFCCCCCC"/>
      </bottom>
      <diagonal/>
    </border>
    <border>
      <left style="thick">
        <color rgb="FFC0C0C0"/>
      </left>
      <right style="medium">
        <color rgb="FFCCCCCC"/>
      </right>
      <top style="medium">
        <color rgb="FFCCCCCC"/>
      </top>
      <bottom/>
      <diagonal/>
    </border>
    <border>
      <left/>
      <right style="thick">
        <color rgb="FFC0C0C0"/>
      </right>
      <top style="medium">
        <color rgb="FFCCCCCC"/>
      </top>
      <bottom style="medium">
        <color rgb="FFCCCCCC"/>
      </bottom>
      <diagonal/>
    </border>
    <border>
      <left style="thick">
        <color rgb="FFC0C0C0"/>
      </left>
      <right style="medium">
        <color rgb="FFCCCCCC"/>
      </right>
      <top/>
      <bottom style="medium">
        <color rgb="FFCCCCCC"/>
      </bottom>
      <diagonal/>
    </border>
    <border>
      <left style="medium">
        <color rgb="FFCCCCCC"/>
      </left>
      <right style="thick">
        <color rgb="FFC0C0C0"/>
      </right>
      <top style="medium">
        <color rgb="FFCCCCCC"/>
      </top>
      <bottom style="medium">
        <color rgb="FFCCCCCC"/>
      </bottom>
      <diagonal/>
    </border>
    <border>
      <left style="thick">
        <color rgb="FFC0C0C0"/>
      </left>
      <right style="medium">
        <color rgb="FFCCCCCC"/>
      </right>
      <top style="medium">
        <color rgb="FFCCCCCC"/>
      </top>
      <bottom style="medium">
        <color rgb="FFCCCCCC"/>
      </bottom>
      <diagonal/>
    </border>
    <border>
      <left style="thick">
        <color rgb="FFC0C0C0"/>
      </left>
      <right style="medium">
        <color rgb="FFCCCCCC"/>
      </right>
      <top style="medium">
        <color rgb="FFCCCCCC"/>
      </top>
      <bottom style="thick">
        <color rgb="FFC0C0C0"/>
      </bottom>
      <diagonal/>
    </border>
    <border>
      <left style="medium">
        <color rgb="FFCCCCCC"/>
      </left>
      <right style="medium">
        <color rgb="FFCCCCCC"/>
      </right>
      <top style="medium">
        <color rgb="FFCCCCCC"/>
      </top>
      <bottom style="thick">
        <color rgb="FFC0C0C0"/>
      </bottom>
      <diagonal/>
    </border>
    <border>
      <left style="medium">
        <color rgb="FFCCCCCC"/>
      </left>
      <right style="thick">
        <color rgb="FFC0C0C0"/>
      </right>
      <top style="medium">
        <color rgb="FFCCCCCC"/>
      </top>
      <bottom style="thick">
        <color rgb="FFC0C0C0"/>
      </bottom>
      <diagonal/>
    </border>
  </borders>
  <cellStyleXfs count="4">
    <xf numFmtId="0" fontId="0" fillId="0" borderId="0"/>
    <xf numFmtId="0" fontId="3" fillId="0" borderId="0" applyNumberFormat="0" applyFill="0" applyBorder="0" applyAlignment="0" applyProtection="0">
      <alignment vertical="top"/>
      <protection locked="0"/>
    </xf>
    <xf numFmtId="9" fontId="12" fillId="0" borderId="0" applyFont="0" applyFill="0" applyBorder="0" applyAlignment="0" applyProtection="0"/>
    <xf numFmtId="43" fontId="12" fillId="0" borderId="0" applyFont="0" applyFill="0" applyBorder="0" applyAlignment="0" applyProtection="0"/>
  </cellStyleXfs>
  <cellXfs count="185">
    <xf numFmtId="0" fontId="0" fillId="0" borderId="0" xfId="0"/>
    <xf numFmtId="0" fontId="1" fillId="0" borderId="0" xfId="0" applyFont="1"/>
    <xf numFmtId="0" fontId="2" fillId="0" borderId="0" xfId="0" applyFont="1"/>
    <xf numFmtId="0" fontId="3" fillId="0" borderId="0" xfId="1" applyAlignment="1" applyProtection="1"/>
    <xf numFmtId="0" fontId="5" fillId="0" borderId="0" xfId="0" applyFont="1"/>
    <xf numFmtId="0" fontId="6" fillId="0" borderId="0" xfId="0" applyFont="1"/>
    <xf numFmtId="0" fontId="0" fillId="0" borderId="0" xfId="0" applyAlignment="1">
      <alignment horizontal="right"/>
    </xf>
    <xf numFmtId="0" fontId="1"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6" fillId="0" borderId="0" xfId="0" applyFont="1" applyAlignment="1">
      <alignment horizontal="left"/>
    </xf>
    <xf numFmtId="0" fontId="8" fillId="0" borderId="0" xfId="0" applyFont="1" applyAlignment="1">
      <alignment horizontal="center"/>
    </xf>
    <xf numFmtId="0" fontId="0" fillId="0" borderId="0" xfId="0" applyAlignment="1">
      <alignment horizontal="left"/>
    </xf>
    <xf numFmtId="164" fontId="0" fillId="0" borderId="0" xfId="0" applyNumberFormat="1" applyAlignment="1">
      <alignment horizontal="left"/>
    </xf>
    <xf numFmtId="2" fontId="0" fillId="0" borderId="0" xfId="0" applyNumberFormat="1" applyAlignment="1">
      <alignment horizontal="left"/>
    </xf>
    <xf numFmtId="0" fontId="1" fillId="0" borderId="0" xfId="0" applyFont="1" applyAlignment="1">
      <alignment horizontal="center"/>
    </xf>
    <xf numFmtId="0" fontId="7" fillId="0" borderId="0" xfId="0" applyFont="1" applyAlignment="1">
      <alignment horizontal="left"/>
    </xf>
    <xf numFmtId="0" fontId="7" fillId="0" borderId="0" xfId="0" applyFont="1" applyAlignment="1">
      <alignment horizontal="right"/>
    </xf>
    <xf numFmtId="165" fontId="0" fillId="0" borderId="0" xfId="0" applyNumberFormat="1" applyAlignment="1">
      <alignment horizontal="left"/>
    </xf>
    <xf numFmtId="0" fontId="10" fillId="0" borderId="0" xfId="0" applyFont="1" applyAlignment="1">
      <alignment horizontal="left"/>
    </xf>
    <xf numFmtId="2" fontId="10" fillId="0" borderId="0" xfId="0" applyNumberFormat="1" applyFont="1" applyAlignment="1">
      <alignment horizontal="left"/>
    </xf>
    <xf numFmtId="1" fontId="0" fillId="0" borderId="0" xfId="0" applyNumberFormat="1" applyAlignment="1">
      <alignment horizontal="left"/>
    </xf>
    <xf numFmtId="0" fontId="0" fillId="0" borderId="0" xfId="0" applyFill="1" applyBorder="1" applyAlignment="1">
      <alignment horizontal="right"/>
    </xf>
    <xf numFmtId="166" fontId="10" fillId="0" borderId="0" xfId="0" applyNumberFormat="1" applyFont="1" applyAlignment="1">
      <alignment horizontal="left"/>
    </xf>
    <xf numFmtId="167" fontId="0" fillId="0" borderId="0" xfId="0" applyNumberFormat="1" applyAlignment="1">
      <alignment horizontal="left"/>
    </xf>
    <xf numFmtId="168" fontId="0" fillId="0" borderId="0" xfId="0" applyNumberFormat="1" applyAlignment="1">
      <alignment horizontal="left"/>
    </xf>
    <xf numFmtId="169" fontId="0" fillId="0" borderId="0" xfId="0" applyNumberFormat="1" applyAlignment="1">
      <alignment horizontal="left"/>
    </xf>
    <xf numFmtId="166" fontId="0" fillId="0" borderId="0" xfId="0" applyNumberFormat="1" applyAlignment="1">
      <alignment horizontal="left"/>
    </xf>
    <xf numFmtId="0" fontId="11" fillId="0" borderId="0" xfId="0" applyFont="1" applyAlignment="1">
      <alignment horizontal="right"/>
    </xf>
    <xf numFmtId="3" fontId="0" fillId="0" borderId="0" xfId="0" applyNumberFormat="1" applyAlignment="1">
      <alignment horizontal="left"/>
    </xf>
    <xf numFmtId="0" fontId="11" fillId="0" borderId="0" xfId="0" applyFont="1" applyAlignment="1">
      <alignment horizontal="left"/>
    </xf>
    <xf numFmtId="0" fontId="0" fillId="0" borderId="0" xfId="0" applyFill="1" applyBorder="1" applyAlignment="1">
      <alignment horizontal="left"/>
    </xf>
    <xf numFmtId="0" fontId="7" fillId="0" borderId="0" xfId="0" applyFont="1"/>
    <xf numFmtId="166" fontId="0" fillId="0" borderId="0" xfId="0" applyNumberFormat="1" applyAlignment="1">
      <alignment horizontal="left" vertical="top"/>
    </xf>
    <xf numFmtId="0" fontId="2" fillId="0" borderId="0" xfId="0" applyFont="1" applyAlignment="1">
      <alignment horizontal="left"/>
    </xf>
    <xf numFmtId="0" fontId="8" fillId="0" borderId="0" xfId="0" applyFont="1" applyAlignment="1">
      <alignment horizontal="left"/>
    </xf>
    <xf numFmtId="0" fontId="8" fillId="0" borderId="0" xfId="0" applyFont="1"/>
    <xf numFmtId="0" fontId="2" fillId="0" borderId="0" xfId="0" applyFont="1" applyAlignment="1">
      <alignment horizontal="right"/>
    </xf>
    <xf numFmtId="0" fontId="13" fillId="3" borderId="5" xfId="0" applyFont="1" applyFill="1" applyBorder="1" applyAlignment="1">
      <alignment horizontal="center" wrapText="1"/>
    </xf>
    <xf numFmtId="0" fontId="9" fillId="0" borderId="5" xfId="0" applyFont="1" applyBorder="1" applyAlignment="1">
      <alignment horizontal="center" wrapText="1"/>
    </xf>
    <xf numFmtId="16" fontId="9" fillId="0" borderId="5" xfId="0" applyNumberFormat="1" applyFont="1" applyBorder="1" applyAlignment="1">
      <alignment horizontal="center" wrapText="1"/>
    </xf>
    <xf numFmtId="0" fontId="13" fillId="3" borderId="14" xfId="0" applyFont="1" applyFill="1" applyBorder="1" applyAlignment="1">
      <alignment horizontal="center" wrapText="1"/>
    </xf>
    <xf numFmtId="0" fontId="13" fillId="2" borderId="15" xfId="0" applyFont="1" applyFill="1" applyBorder="1" applyAlignment="1">
      <alignment horizontal="center" wrapText="1"/>
    </xf>
    <xf numFmtId="0" fontId="9" fillId="0" borderId="14" xfId="0" applyFont="1" applyBorder="1" applyAlignment="1">
      <alignment horizontal="center" wrapText="1"/>
    </xf>
    <xf numFmtId="0" fontId="13" fillId="2" borderId="16" xfId="0" applyFont="1" applyFill="1" applyBorder="1" applyAlignment="1">
      <alignment horizontal="center" wrapText="1"/>
    </xf>
    <xf numFmtId="0" fontId="9" fillId="0" borderId="17" xfId="0" applyFont="1" applyBorder="1" applyAlignment="1">
      <alignment horizontal="center" wrapText="1"/>
    </xf>
    <xf numFmtId="0" fontId="9" fillId="0" borderId="18" xfId="0" applyFont="1" applyBorder="1" applyAlignment="1">
      <alignment horizontal="center" wrapText="1"/>
    </xf>
    <xf numFmtId="0" fontId="9" fillId="0" borderId="8" xfId="0" applyFont="1" applyBorder="1" applyAlignment="1">
      <alignment horizontal="center" wrapText="1"/>
    </xf>
    <xf numFmtId="0" fontId="9" fillId="0" borderId="9" xfId="0" applyFont="1" applyBorder="1" applyAlignment="1">
      <alignment horizontal="center" wrapText="1"/>
    </xf>
    <xf numFmtId="0" fontId="9" fillId="0" borderId="10" xfId="0" applyFont="1" applyBorder="1" applyAlignment="1">
      <alignment horizontal="center" wrapText="1"/>
    </xf>
    <xf numFmtId="0" fontId="9" fillId="2" borderId="11" xfId="0" applyFont="1" applyFill="1" applyBorder="1" applyAlignment="1">
      <alignment horizontal="center" wrapText="1"/>
    </xf>
    <xf numFmtId="0" fontId="9" fillId="2" borderId="13" xfId="0" applyFont="1" applyFill="1" applyBorder="1" applyAlignment="1">
      <alignment horizontal="center" wrapText="1"/>
    </xf>
    <xf numFmtId="0" fontId="9" fillId="3" borderId="6" xfId="0" applyFont="1" applyFill="1" applyBorder="1" applyAlignment="1">
      <alignment horizontal="center" wrapText="1"/>
    </xf>
    <xf numFmtId="0" fontId="9" fillId="3" borderId="7" xfId="0" applyFont="1" applyFill="1" applyBorder="1" applyAlignment="1">
      <alignment horizontal="center" wrapText="1"/>
    </xf>
    <xf numFmtId="0" fontId="9" fillId="3" borderId="12" xfId="0" applyFont="1" applyFill="1" applyBorder="1" applyAlignment="1">
      <alignment horizontal="center" wrapText="1"/>
    </xf>
    <xf numFmtId="0" fontId="17" fillId="0" borderId="0" xfId="0" applyFont="1"/>
    <xf numFmtId="0" fontId="18" fillId="0" borderId="0" xfId="0" applyFont="1"/>
    <xf numFmtId="0" fontId="19" fillId="0" borderId="0" xfId="0" applyFont="1" applyAlignment="1">
      <alignment horizontal="left" indent="1"/>
    </xf>
    <xf numFmtId="0" fontId="20" fillId="0" borderId="0" xfId="0" applyFont="1"/>
    <xf numFmtId="0" fontId="21" fillId="0" borderId="0" xfId="0" applyFont="1" applyAlignment="1">
      <alignment horizontal="left"/>
    </xf>
    <xf numFmtId="164" fontId="7" fillId="0" borderId="1" xfId="0" applyNumberFormat="1" applyFont="1" applyBorder="1" applyAlignment="1" applyProtection="1">
      <alignment horizontal="left"/>
      <protection locked="0"/>
    </xf>
    <xf numFmtId="164" fontId="7" fillId="0" borderId="3" xfId="0" applyNumberFormat="1" applyFont="1" applyBorder="1" applyAlignment="1" applyProtection="1">
      <alignment horizontal="left"/>
      <protection locked="0"/>
    </xf>
    <xf numFmtId="170" fontId="7" fillId="0" borderId="3" xfId="3" applyNumberFormat="1" applyFont="1" applyBorder="1" applyAlignment="1" applyProtection="1">
      <alignment horizontal="left"/>
      <protection locked="0"/>
    </xf>
    <xf numFmtId="0" fontId="7" fillId="0" borderId="2" xfId="0" applyFont="1" applyBorder="1" applyAlignment="1" applyProtection="1">
      <alignment horizontal="left"/>
      <protection locked="0"/>
    </xf>
    <xf numFmtId="0" fontId="0" fillId="0" borderId="0" xfId="0" applyProtection="1">
      <protection locked="0"/>
    </xf>
    <xf numFmtId="0" fontId="0" fillId="0" borderId="0" xfId="0" applyAlignment="1" applyProtection="1">
      <alignment horizontal="right"/>
      <protection locked="0"/>
    </xf>
    <xf numFmtId="0" fontId="0" fillId="0" borderId="0" xfId="0" applyAlignment="1" applyProtection="1">
      <alignment horizontal="left"/>
      <protection locked="0"/>
    </xf>
    <xf numFmtId="0" fontId="22" fillId="0" borderId="0" xfId="1" applyFont="1" applyAlignment="1" applyProtection="1"/>
    <xf numFmtId="164" fontId="7" fillId="0" borderId="2" xfId="0" applyNumberFormat="1" applyFont="1" applyBorder="1" applyAlignment="1" applyProtection="1">
      <alignment horizontal="left"/>
      <protection locked="0"/>
    </xf>
    <xf numFmtId="2" fontId="0" fillId="0" borderId="1" xfId="0" applyNumberFormat="1" applyBorder="1" applyAlignment="1" applyProtection="1">
      <alignment horizontal="left"/>
      <protection locked="0"/>
    </xf>
    <xf numFmtId="2" fontId="0" fillId="0" borderId="3" xfId="0" applyNumberFormat="1" applyBorder="1" applyAlignment="1" applyProtection="1">
      <alignment horizontal="left"/>
      <protection locked="0"/>
    </xf>
    <xf numFmtId="2" fontId="0" fillId="0" borderId="2" xfId="0" applyNumberFormat="1" applyBorder="1" applyAlignment="1" applyProtection="1">
      <alignment horizontal="left"/>
      <protection locked="0"/>
    </xf>
    <xf numFmtId="165" fontId="0" fillId="0" borderId="4" xfId="0" applyNumberFormat="1" applyFill="1" applyBorder="1" applyAlignment="1" applyProtection="1">
      <alignment horizontal="left"/>
      <protection locked="0"/>
    </xf>
    <xf numFmtId="0" fontId="0" fillId="0" borderId="4" xfId="0" applyBorder="1" applyAlignment="1" applyProtection="1">
      <alignment horizontal="left"/>
      <protection locked="0"/>
    </xf>
    <xf numFmtId="0" fontId="17" fillId="0" borderId="0" xfId="0" applyFont="1" applyProtection="1">
      <protection locked="0"/>
    </xf>
    <xf numFmtId="165" fontId="0" fillId="0" borderId="0" xfId="0" applyNumberFormat="1" applyAlignment="1" applyProtection="1">
      <alignment horizontal="left"/>
      <protection locked="0"/>
    </xf>
    <xf numFmtId="165" fontId="7" fillId="0" borderId="3" xfId="0" applyNumberFormat="1" applyFont="1" applyBorder="1" applyAlignment="1" applyProtection="1">
      <alignment horizontal="left"/>
      <protection locked="0"/>
    </xf>
    <xf numFmtId="1" fontId="7" fillId="0" borderId="1" xfId="0" applyNumberFormat="1" applyFont="1" applyBorder="1" applyAlignment="1" applyProtection="1">
      <alignment horizontal="left"/>
      <protection locked="0"/>
    </xf>
    <xf numFmtId="2" fontId="0" fillId="0" borderId="1" xfId="0" applyNumberFormat="1" applyBorder="1" applyAlignment="1" applyProtection="1">
      <alignment horizontal="left"/>
    </xf>
    <xf numFmtId="2" fontId="0" fillId="0" borderId="3" xfId="0" applyNumberFormat="1" applyBorder="1" applyAlignment="1" applyProtection="1">
      <alignment horizontal="left"/>
    </xf>
    <xf numFmtId="2" fontId="0" fillId="0" borderId="2" xfId="0" applyNumberFormat="1" applyBorder="1" applyAlignment="1" applyProtection="1">
      <alignment horizontal="left"/>
    </xf>
    <xf numFmtId="0" fontId="0" fillId="0" borderId="4" xfId="0" applyBorder="1" applyAlignment="1" applyProtection="1">
      <alignment horizontal="left"/>
    </xf>
    <xf numFmtId="165" fontId="0" fillId="0" borderId="4" xfId="0" applyNumberFormat="1" applyFill="1" applyBorder="1" applyAlignment="1" applyProtection="1">
      <alignment horizontal="left"/>
    </xf>
    <xf numFmtId="0" fontId="3" fillId="0" borderId="0" xfId="1" applyAlignment="1" applyProtection="1">
      <protection locked="0"/>
    </xf>
    <xf numFmtId="2" fontId="0" fillId="0" borderId="0" xfId="0" applyNumberFormat="1" applyProtection="1">
      <protection locked="0"/>
    </xf>
    <xf numFmtId="0" fontId="7" fillId="0" borderId="1" xfId="0" applyFont="1" applyBorder="1" applyAlignment="1">
      <alignment horizontal="center"/>
    </xf>
    <xf numFmtId="0" fontId="7" fillId="0" borderId="3" xfId="0" applyFont="1" applyBorder="1" applyAlignment="1">
      <alignment horizontal="center"/>
    </xf>
    <xf numFmtId="0" fontId="7" fillId="0" borderId="2" xfId="0" applyFont="1" applyBorder="1" applyAlignment="1">
      <alignment horizontal="center"/>
    </xf>
    <xf numFmtId="0" fontId="7" fillId="0" borderId="1" xfId="0" applyFont="1" applyBorder="1" applyAlignment="1" applyProtection="1">
      <alignment horizontal="center"/>
    </xf>
    <xf numFmtId="0" fontId="7" fillId="0" borderId="3" xfId="0" applyFont="1" applyBorder="1" applyAlignment="1" applyProtection="1">
      <alignment horizontal="center"/>
    </xf>
    <xf numFmtId="0" fontId="7" fillId="0" borderId="2" xfId="0" applyFont="1" applyBorder="1" applyAlignment="1" applyProtection="1">
      <alignment horizontal="center"/>
    </xf>
    <xf numFmtId="164" fontId="0" fillId="0" borderId="3" xfId="0" applyNumberFormat="1" applyBorder="1" applyAlignment="1" applyProtection="1">
      <alignment horizontal="center"/>
      <protection locked="0"/>
    </xf>
    <xf numFmtId="164" fontId="0" fillId="0" borderId="2" xfId="0" applyNumberFormat="1" applyBorder="1" applyAlignment="1" applyProtection="1">
      <alignment horizontal="center"/>
      <protection locked="0"/>
    </xf>
    <xf numFmtId="165" fontId="0" fillId="0" borderId="1" xfId="0" applyNumberFormat="1" applyBorder="1" applyAlignment="1" applyProtection="1">
      <alignment horizontal="center"/>
      <protection locked="0"/>
    </xf>
    <xf numFmtId="165" fontId="0" fillId="0" borderId="3" xfId="0" applyNumberFormat="1" applyBorder="1" applyAlignment="1" applyProtection="1">
      <alignment horizontal="center"/>
      <protection locked="0"/>
    </xf>
    <xf numFmtId="165" fontId="0" fillId="0" borderId="2" xfId="0" applyNumberFormat="1" applyBorder="1" applyAlignment="1" applyProtection="1">
      <alignment horizontal="center"/>
      <protection locked="0"/>
    </xf>
    <xf numFmtId="164" fontId="0" fillId="0" borderId="3" xfId="0" applyNumberFormat="1" applyBorder="1" applyAlignment="1" applyProtection="1">
      <alignment horizontal="center"/>
    </xf>
    <xf numFmtId="164" fontId="0" fillId="0" borderId="2" xfId="0" applyNumberFormat="1" applyBorder="1" applyAlignment="1" applyProtection="1">
      <alignment horizontal="center"/>
    </xf>
    <xf numFmtId="165" fontId="0" fillId="0" borderId="1" xfId="0" applyNumberFormat="1" applyBorder="1" applyAlignment="1" applyProtection="1">
      <alignment horizontal="center"/>
    </xf>
    <xf numFmtId="165" fontId="0" fillId="0" borderId="3" xfId="0" applyNumberFormat="1" applyBorder="1" applyAlignment="1" applyProtection="1">
      <alignment horizontal="center"/>
    </xf>
    <xf numFmtId="165" fontId="0" fillId="0" borderId="2" xfId="0" applyNumberFormat="1" applyBorder="1" applyAlignment="1" applyProtection="1">
      <alignment horizontal="center"/>
    </xf>
    <xf numFmtId="0" fontId="23" fillId="0" borderId="0" xfId="0" applyFont="1" applyAlignment="1">
      <alignment horizontal="left"/>
    </xf>
    <xf numFmtId="2" fontId="7" fillId="0" borderId="1" xfId="0" applyNumberFormat="1" applyFont="1" applyFill="1" applyBorder="1" applyAlignment="1" applyProtection="1">
      <alignment horizontal="left"/>
    </xf>
    <xf numFmtId="0" fontId="7" fillId="0" borderId="2" xfId="0" applyFont="1" applyFill="1" applyBorder="1" applyAlignment="1" applyProtection="1">
      <alignment horizontal="left"/>
    </xf>
    <xf numFmtId="0" fontId="24" fillId="0" borderId="0" xfId="0" applyFont="1" applyAlignment="1">
      <alignment horizontal="center"/>
    </xf>
    <xf numFmtId="0" fontId="7" fillId="0" borderId="1" xfId="0" applyFont="1" applyFill="1" applyBorder="1" applyAlignment="1" applyProtection="1">
      <alignment horizontal="left"/>
    </xf>
    <xf numFmtId="2" fontId="7" fillId="0" borderId="2" xfId="0" applyNumberFormat="1" applyFont="1" applyFill="1" applyBorder="1" applyAlignment="1" applyProtection="1">
      <alignment horizontal="left"/>
    </xf>
    <xf numFmtId="4" fontId="7" fillId="0" borderId="1" xfId="0" applyNumberFormat="1" applyFont="1" applyFill="1" applyBorder="1" applyAlignment="1" applyProtection="1">
      <alignment horizontal="left"/>
    </xf>
    <xf numFmtId="0" fontId="7" fillId="0" borderId="3" xfId="0" applyFont="1" applyFill="1" applyBorder="1" applyAlignment="1" applyProtection="1">
      <alignment horizontal="left"/>
    </xf>
    <xf numFmtId="2" fontId="0" fillId="0" borderId="1" xfId="0" applyNumberFormat="1" applyFill="1" applyBorder="1" applyAlignment="1" applyProtection="1">
      <alignment horizontal="left"/>
    </xf>
    <xf numFmtId="2" fontId="0" fillId="0" borderId="3" xfId="0" applyNumberFormat="1" applyFill="1" applyBorder="1" applyAlignment="1" applyProtection="1">
      <alignment horizontal="left"/>
    </xf>
    <xf numFmtId="165" fontId="0" fillId="0" borderId="2" xfId="0" applyNumberFormat="1" applyFill="1" applyBorder="1" applyAlignment="1" applyProtection="1">
      <alignment horizontal="left"/>
    </xf>
    <xf numFmtId="1" fontId="7" fillId="4" borderId="1" xfId="0" applyNumberFormat="1" applyFont="1" applyFill="1" applyBorder="1" applyAlignment="1" applyProtection="1">
      <alignment horizontal="left"/>
      <protection locked="0"/>
    </xf>
    <xf numFmtId="164" fontId="7" fillId="4" borderId="2" xfId="0" applyNumberFormat="1" applyFont="1" applyFill="1" applyBorder="1" applyAlignment="1" applyProtection="1">
      <alignment horizontal="left"/>
      <protection locked="0"/>
    </xf>
    <xf numFmtId="165" fontId="7" fillId="4" borderId="1" xfId="0" applyNumberFormat="1" applyFont="1" applyFill="1" applyBorder="1" applyAlignment="1" applyProtection="1">
      <alignment horizontal="left"/>
      <protection locked="0"/>
    </xf>
    <xf numFmtId="0" fontId="7" fillId="4" borderId="2" xfId="0" applyFont="1" applyFill="1" applyBorder="1" applyAlignment="1" applyProtection="1">
      <alignment horizontal="left"/>
      <protection locked="0"/>
    </xf>
    <xf numFmtId="2" fontId="7" fillId="4" borderId="1" xfId="0" applyNumberFormat="1" applyFont="1" applyFill="1" applyBorder="1" applyAlignment="1" applyProtection="1">
      <alignment horizontal="left"/>
      <protection locked="0"/>
    </xf>
    <xf numFmtId="1" fontId="7" fillId="4" borderId="2" xfId="0" applyNumberFormat="1" applyFont="1" applyFill="1" applyBorder="1" applyAlignment="1" applyProtection="1">
      <alignment horizontal="left"/>
      <protection locked="0"/>
    </xf>
    <xf numFmtId="2" fontId="7" fillId="4" borderId="2" xfId="0" applyNumberFormat="1" applyFont="1" applyFill="1" applyBorder="1" applyAlignment="1" applyProtection="1">
      <alignment horizontal="left"/>
      <protection locked="0"/>
    </xf>
    <xf numFmtId="2" fontId="7" fillId="4" borderId="1" xfId="2" applyNumberFormat="1" applyFont="1" applyFill="1" applyBorder="1" applyAlignment="1" applyProtection="1">
      <alignment horizontal="left"/>
      <protection locked="0"/>
    </xf>
    <xf numFmtId="3" fontId="7" fillId="4" borderId="3" xfId="0" applyNumberFormat="1" applyFont="1" applyFill="1" applyBorder="1" applyAlignment="1" applyProtection="1">
      <alignment horizontal="left"/>
      <protection locked="0"/>
    </xf>
    <xf numFmtId="165" fontId="0" fillId="4" borderId="1" xfId="0" applyNumberFormat="1" applyFill="1" applyBorder="1" applyAlignment="1" applyProtection="1">
      <alignment horizontal="left"/>
      <protection locked="0"/>
    </xf>
    <xf numFmtId="165" fontId="0" fillId="4" borderId="3" xfId="0" applyNumberFormat="1" applyFill="1" applyBorder="1" applyAlignment="1" applyProtection="1">
      <alignment horizontal="left"/>
      <protection locked="0"/>
    </xf>
    <xf numFmtId="0" fontId="0" fillId="4" borderId="2" xfId="0" applyFill="1" applyBorder="1" applyAlignment="1" applyProtection="1">
      <alignment horizontal="left"/>
      <protection locked="0"/>
    </xf>
    <xf numFmtId="165" fontId="7" fillId="0" borderId="1" xfId="0" applyNumberFormat="1" applyFont="1" applyFill="1" applyBorder="1" applyAlignment="1" applyProtection="1">
      <alignment horizontal="left"/>
    </xf>
    <xf numFmtId="165" fontId="7" fillId="0" borderId="2" xfId="0" applyNumberFormat="1" applyFont="1" applyFill="1" applyBorder="1" applyAlignment="1" applyProtection="1">
      <alignment horizontal="left"/>
    </xf>
    <xf numFmtId="2" fontId="7" fillId="0" borderId="1" xfId="2" applyNumberFormat="1" applyFont="1" applyFill="1" applyBorder="1" applyAlignment="1" applyProtection="1">
      <alignment horizontal="left"/>
    </xf>
    <xf numFmtId="164" fontId="7" fillId="0" borderId="2" xfId="0" applyNumberFormat="1" applyFont="1" applyFill="1" applyBorder="1" applyAlignment="1" applyProtection="1">
      <alignment horizontal="left"/>
    </xf>
    <xf numFmtId="166" fontId="7" fillId="0" borderId="1" xfId="0" applyNumberFormat="1" applyFont="1" applyFill="1" applyBorder="1" applyAlignment="1" applyProtection="1">
      <alignment horizontal="left"/>
    </xf>
    <xf numFmtId="166" fontId="7" fillId="0" borderId="3" xfId="0" applyNumberFormat="1" applyFont="1" applyFill="1" applyBorder="1" applyAlignment="1" applyProtection="1">
      <alignment horizontal="left"/>
    </xf>
    <xf numFmtId="2" fontId="7" fillId="0" borderId="1" xfId="0" applyNumberFormat="1" applyFont="1" applyFill="1" applyBorder="1" applyAlignment="1">
      <alignment horizontal="left"/>
    </xf>
    <xf numFmtId="2" fontId="7" fillId="0" borderId="2" xfId="0" applyNumberFormat="1" applyFont="1" applyFill="1" applyBorder="1" applyAlignment="1">
      <alignment horizontal="left"/>
    </xf>
    <xf numFmtId="0" fontId="0" fillId="0" borderId="2" xfId="0" applyFill="1" applyBorder="1" applyAlignment="1" applyProtection="1">
      <alignment horizontal="left"/>
    </xf>
    <xf numFmtId="2" fontId="0" fillId="4" borderId="1" xfId="0" applyNumberFormat="1" applyFill="1" applyBorder="1" applyAlignment="1" applyProtection="1">
      <alignment horizontal="left"/>
      <protection locked="0"/>
    </xf>
    <xf numFmtId="2" fontId="0" fillId="4" borderId="3" xfId="0" applyNumberFormat="1" applyFill="1" applyBorder="1" applyAlignment="1" applyProtection="1">
      <alignment horizontal="left"/>
      <protection locked="0"/>
    </xf>
    <xf numFmtId="165" fontId="7" fillId="4" borderId="2" xfId="0" applyNumberFormat="1" applyFont="1" applyFill="1" applyBorder="1" applyAlignment="1" applyProtection="1">
      <alignment horizontal="left"/>
      <protection locked="0"/>
    </xf>
    <xf numFmtId="4" fontId="7" fillId="4" borderId="1" xfId="0" applyNumberFormat="1" applyFont="1" applyFill="1" applyBorder="1" applyAlignment="1" applyProtection="1">
      <alignment horizontal="left"/>
      <protection locked="0"/>
    </xf>
    <xf numFmtId="165" fontId="7" fillId="4" borderId="3" xfId="0" applyNumberFormat="1" applyFont="1" applyFill="1" applyBorder="1" applyAlignment="1" applyProtection="1">
      <alignment horizontal="left"/>
      <protection locked="0"/>
    </xf>
    <xf numFmtId="3" fontId="0" fillId="0" borderId="0" xfId="0" applyNumberFormat="1"/>
    <xf numFmtId="3" fontId="7" fillId="0" borderId="1" xfId="0" applyNumberFormat="1" applyFont="1" applyFill="1" applyBorder="1" applyAlignment="1" applyProtection="1">
      <alignment horizontal="left"/>
    </xf>
    <xf numFmtId="3" fontId="10" fillId="0" borderId="0" xfId="0" applyNumberFormat="1" applyFont="1" applyAlignment="1">
      <alignment horizontal="left"/>
    </xf>
    <xf numFmtId="0" fontId="9" fillId="0" borderId="8" xfId="0" applyFont="1" applyBorder="1" applyAlignment="1">
      <alignment horizontal="center" wrapText="1"/>
    </xf>
    <xf numFmtId="0" fontId="9" fillId="0" borderId="9" xfId="0" applyFont="1" applyBorder="1" applyAlignment="1">
      <alignment horizontal="center" wrapText="1"/>
    </xf>
    <xf numFmtId="0" fontId="9" fillId="0" borderId="10" xfId="0" applyFont="1" applyBorder="1" applyAlignment="1">
      <alignment horizontal="center" wrapText="1"/>
    </xf>
    <xf numFmtId="0" fontId="9" fillId="2" borderId="11" xfId="0" applyFont="1" applyFill="1" applyBorder="1" applyAlignment="1">
      <alignment horizontal="center" wrapText="1"/>
    </xf>
    <xf numFmtId="0" fontId="9" fillId="2" borderId="13" xfId="0" applyFont="1" applyFill="1" applyBorder="1" applyAlignment="1">
      <alignment horizontal="center" wrapText="1"/>
    </xf>
    <xf numFmtId="0" fontId="9" fillId="3" borderId="6" xfId="0" applyFont="1" applyFill="1" applyBorder="1" applyAlignment="1">
      <alignment horizontal="center" wrapText="1"/>
    </xf>
    <xf numFmtId="0" fontId="9" fillId="3" borderId="7" xfId="0" applyFont="1" applyFill="1" applyBorder="1" applyAlignment="1">
      <alignment horizontal="center" wrapText="1"/>
    </xf>
    <xf numFmtId="0" fontId="9" fillId="3" borderId="12" xfId="0" applyFont="1" applyFill="1" applyBorder="1" applyAlignment="1">
      <alignment horizontal="center" wrapText="1"/>
    </xf>
    <xf numFmtId="0" fontId="25" fillId="0" borderId="0" xfId="0" applyFont="1"/>
    <xf numFmtId="0" fontId="26" fillId="0" borderId="0" xfId="0" applyFont="1"/>
    <xf numFmtId="0" fontId="0" fillId="0" borderId="0" xfId="0" applyFill="1" applyAlignment="1">
      <alignment horizontal="center"/>
    </xf>
    <xf numFmtId="0" fontId="27" fillId="0" borderId="0" xfId="0" applyFont="1" applyFill="1" applyAlignment="1">
      <alignment horizontal="left"/>
    </xf>
    <xf numFmtId="0" fontId="26" fillId="0" borderId="0" xfId="0" applyFont="1" applyFill="1" applyAlignment="1">
      <alignment horizontal="right"/>
    </xf>
    <xf numFmtId="0" fontId="4" fillId="0" borderId="0" xfId="0" applyFont="1" applyFill="1" applyAlignment="1">
      <alignment horizontal="left"/>
    </xf>
    <xf numFmtId="0" fontId="4" fillId="0" borderId="0" xfId="0" applyFont="1" applyFill="1"/>
    <xf numFmtId="0" fontId="0" fillId="0" borderId="0" xfId="0" applyFill="1"/>
    <xf numFmtId="164" fontId="7" fillId="4" borderId="3" xfId="0" applyNumberFormat="1" applyFont="1" applyFill="1" applyBorder="1" applyAlignment="1" applyProtection="1">
      <alignment horizontal="left"/>
      <protection locked="0"/>
    </xf>
    <xf numFmtId="0" fontId="7" fillId="0" borderId="2" xfId="0" applyFont="1" applyBorder="1" applyAlignment="1">
      <alignment horizontal="left"/>
    </xf>
    <xf numFmtId="164" fontId="10" fillId="0" borderId="0" xfId="0" applyNumberFormat="1" applyFont="1" applyAlignment="1">
      <alignment horizontal="left"/>
    </xf>
    <xf numFmtId="164" fontId="7" fillId="0" borderId="3" xfId="0" applyNumberFormat="1" applyFont="1" applyFill="1" applyBorder="1" applyAlignment="1" applyProtection="1">
      <alignment horizontal="left"/>
    </xf>
    <xf numFmtId="164" fontId="7" fillId="0" borderId="2" xfId="0" applyNumberFormat="1" applyFont="1" applyBorder="1" applyAlignment="1">
      <alignment horizontal="left"/>
    </xf>
    <xf numFmtId="0" fontId="28" fillId="0" borderId="0" xfId="0" applyFont="1" applyFill="1" applyAlignment="1">
      <alignment horizontal="left"/>
    </xf>
    <xf numFmtId="0" fontId="29" fillId="0" borderId="0" xfId="0" applyFont="1"/>
    <xf numFmtId="3" fontId="0" fillId="5" borderId="4" xfId="0" applyNumberFormat="1" applyFill="1" applyBorder="1" applyAlignment="1" applyProtection="1">
      <alignment horizontal="left"/>
      <protection locked="0"/>
    </xf>
    <xf numFmtId="164" fontId="0" fillId="0" borderId="0" xfId="0" applyNumberFormat="1" applyAlignment="1">
      <alignment horizontal="right"/>
    </xf>
    <xf numFmtId="3" fontId="7" fillId="0" borderId="3" xfId="0" applyNumberFormat="1" applyFont="1" applyFill="1" applyBorder="1" applyAlignment="1" applyProtection="1">
      <alignment horizontal="left"/>
    </xf>
    <xf numFmtId="0" fontId="30" fillId="0" borderId="0" xfId="0" applyFont="1" applyAlignment="1">
      <alignment horizontal="left"/>
    </xf>
    <xf numFmtId="1" fontId="0" fillId="0" borderId="0" xfId="0" applyNumberFormat="1" applyAlignment="1">
      <alignment horizontal="left" vertical="top"/>
    </xf>
    <xf numFmtId="3" fontId="0" fillId="0" borderId="0" xfId="0" applyNumberFormat="1" applyAlignment="1">
      <alignment horizontal="left" vertical="top"/>
    </xf>
    <xf numFmtId="0" fontId="8" fillId="0" borderId="0" xfId="0" applyFont="1" applyFill="1" applyAlignment="1">
      <alignment horizontal="center"/>
    </xf>
    <xf numFmtId="1" fontId="10" fillId="0" borderId="0" xfId="0" applyNumberFormat="1" applyFont="1" applyAlignment="1">
      <alignment horizontal="left"/>
    </xf>
    <xf numFmtId="0" fontId="31" fillId="0" borderId="0" xfId="0" applyFont="1" applyProtection="1">
      <protection locked="0"/>
    </xf>
    <xf numFmtId="1" fontId="7" fillId="0" borderId="1" xfId="0" applyNumberFormat="1" applyFont="1" applyFill="1" applyBorder="1" applyAlignment="1" applyProtection="1">
      <alignment horizontal="left"/>
    </xf>
    <xf numFmtId="3" fontId="0" fillId="0" borderId="4" xfId="0" applyNumberFormat="1" applyFill="1" applyBorder="1" applyAlignment="1">
      <alignment horizontal="left"/>
    </xf>
    <xf numFmtId="0" fontId="4" fillId="0" borderId="0" xfId="0" applyFont="1" applyFill="1" applyBorder="1" applyAlignment="1">
      <alignment horizontal="left"/>
    </xf>
    <xf numFmtId="0" fontId="32" fillId="0" borderId="0" xfId="0" applyFont="1" applyFill="1" applyAlignment="1">
      <alignment horizontal="left"/>
    </xf>
    <xf numFmtId="0" fontId="34" fillId="0" borderId="0" xfId="0" applyFont="1" applyFill="1" applyAlignment="1">
      <alignment horizontal="left"/>
    </xf>
    <xf numFmtId="171" fontId="0" fillId="0" borderId="0" xfId="0" applyNumberFormat="1" applyAlignment="1">
      <alignment horizontal="left"/>
    </xf>
    <xf numFmtId="2" fontId="7" fillId="0" borderId="0" xfId="0" applyNumberFormat="1" applyFont="1" applyFill="1" applyBorder="1" applyAlignment="1" applyProtection="1">
      <alignment horizontal="left"/>
      <protection locked="0"/>
    </xf>
    <xf numFmtId="164" fontId="7" fillId="0" borderId="0" xfId="0" applyNumberFormat="1" applyFont="1" applyFill="1" applyBorder="1" applyAlignment="1" applyProtection="1">
      <alignment horizontal="left"/>
      <protection locked="0"/>
    </xf>
    <xf numFmtId="3" fontId="7" fillId="0" borderId="0" xfId="0" applyNumberFormat="1" applyFont="1" applyFill="1" applyBorder="1" applyAlignment="1" applyProtection="1">
      <alignment horizontal="left"/>
      <protection locked="0"/>
    </xf>
    <xf numFmtId="0" fontId="7" fillId="0" borderId="0" xfId="0" applyFont="1" applyFill="1" applyBorder="1" applyAlignment="1">
      <alignment horizontal="left"/>
    </xf>
    <xf numFmtId="164" fontId="0" fillId="0" borderId="0" xfId="0" applyNumberFormat="1" applyAlignment="1" applyProtection="1">
      <alignment horizontal="left"/>
      <protection locked="0"/>
    </xf>
    <xf numFmtId="0" fontId="29" fillId="0" borderId="0" xfId="0" applyFont="1" applyAlignment="1">
      <alignment horizontal="center"/>
    </xf>
  </cellXfs>
  <cellStyles count="4">
    <cellStyle name="Comma" xfId="3" builtinId="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2.jpeg"/><Relationship Id="rId13" Type="http://schemas.openxmlformats.org/officeDocument/2006/relationships/image" Target="../media/image17.jpeg"/><Relationship Id="rId18" Type="http://schemas.openxmlformats.org/officeDocument/2006/relationships/image" Target="../media/image22.jpeg"/><Relationship Id="rId3" Type="http://schemas.openxmlformats.org/officeDocument/2006/relationships/image" Target="../media/image7.jpeg"/><Relationship Id="rId7" Type="http://schemas.openxmlformats.org/officeDocument/2006/relationships/image" Target="../media/image11.jpeg"/><Relationship Id="rId12" Type="http://schemas.openxmlformats.org/officeDocument/2006/relationships/image" Target="../media/image16.jpeg"/><Relationship Id="rId17" Type="http://schemas.openxmlformats.org/officeDocument/2006/relationships/image" Target="../media/image21.jpeg"/><Relationship Id="rId2" Type="http://schemas.openxmlformats.org/officeDocument/2006/relationships/image" Target="../media/image6.jpeg"/><Relationship Id="rId16" Type="http://schemas.openxmlformats.org/officeDocument/2006/relationships/image" Target="../media/image20.jpeg"/><Relationship Id="rId1" Type="http://schemas.openxmlformats.org/officeDocument/2006/relationships/image" Target="../media/image5.jpeg"/><Relationship Id="rId6" Type="http://schemas.openxmlformats.org/officeDocument/2006/relationships/image" Target="../media/image10.jpeg"/><Relationship Id="rId11" Type="http://schemas.openxmlformats.org/officeDocument/2006/relationships/image" Target="../media/image15.jpeg"/><Relationship Id="rId5" Type="http://schemas.openxmlformats.org/officeDocument/2006/relationships/image" Target="../media/image9.jpeg"/><Relationship Id="rId15" Type="http://schemas.openxmlformats.org/officeDocument/2006/relationships/image" Target="../media/image19.jpeg"/><Relationship Id="rId10" Type="http://schemas.openxmlformats.org/officeDocument/2006/relationships/image" Target="../media/image14.jpeg"/><Relationship Id="rId19" Type="http://schemas.openxmlformats.org/officeDocument/2006/relationships/image" Target="../media/image23.jpeg"/><Relationship Id="rId4" Type="http://schemas.openxmlformats.org/officeDocument/2006/relationships/image" Target="../media/image8.jpeg"/><Relationship Id="rId9" Type="http://schemas.openxmlformats.org/officeDocument/2006/relationships/image" Target="../media/image13.jpeg"/><Relationship Id="rId14"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8" Type="http://schemas.openxmlformats.org/officeDocument/2006/relationships/image" Target="../media/image31.jpeg"/><Relationship Id="rId13" Type="http://schemas.openxmlformats.org/officeDocument/2006/relationships/image" Target="../media/image36.jpeg"/><Relationship Id="rId18" Type="http://schemas.openxmlformats.org/officeDocument/2006/relationships/image" Target="../media/image41.jpeg"/><Relationship Id="rId3" Type="http://schemas.openxmlformats.org/officeDocument/2006/relationships/image" Target="../media/image26.jpeg"/><Relationship Id="rId7" Type="http://schemas.openxmlformats.org/officeDocument/2006/relationships/image" Target="../media/image30.jpeg"/><Relationship Id="rId12" Type="http://schemas.openxmlformats.org/officeDocument/2006/relationships/image" Target="../media/image35.jpeg"/><Relationship Id="rId17" Type="http://schemas.openxmlformats.org/officeDocument/2006/relationships/image" Target="../media/image40.jpeg"/><Relationship Id="rId2" Type="http://schemas.openxmlformats.org/officeDocument/2006/relationships/image" Target="../media/image25.jpeg"/><Relationship Id="rId16" Type="http://schemas.openxmlformats.org/officeDocument/2006/relationships/image" Target="../media/image39.jpeg"/><Relationship Id="rId1" Type="http://schemas.openxmlformats.org/officeDocument/2006/relationships/image" Target="../media/image24.jpeg"/><Relationship Id="rId6" Type="http://schemas.openxmlformats.org/officeDocument/2006/relationships/image" Target="../media/image29.jpeg"/><Relationship Id="rId11" Type="http://schemas.openxmlformats.org/officeDocument/2006/relationships/image" Target="../media/image34.jpeg"/><Relationship Id="rId5" Type="http://schemas.openxmlformats.org/officeDocument/2006/relationships/image" Target="../media/image28.jpeg"/><Relationship Id="rId15" Type="http://schemas.openxmlformats.org/officeDocument/2006/relationships/image" Target="../media/image38.jpeg"/><Relationship Id="rId10" Type="http://schemas.openxmlformats.org/officeDocument/2006/relationships/image" Target="../media/image33.jpeg"/><Relationship Id="rId4" Type="http://schemas.openxmlformats.org/officeDocument/2006/relationships/image" Target="../media/image27.jpeg"/><Relationship Id="rId9" Type="http://schemas.openxmlformats.org/officeDocument/2006/relationships/image" Target="../media/image32.jpeg"/><Relationship Id="rId14" Type="http://schemas.openxmlformats.org/officeDocument/2006/relationships/image" Target="../media/image37.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4.jpeg"/><Relationship Id="rId2" Type="http://schemas.openxmlformats.org/officeDocument/2006/relationships/image" Target="../media/image43.jpeg"/><Relationship Id="rId1" Type="http://schemas.openxmlformats.org/officeDocument/2006/relationships/image" Target="../media/image42.jpeg"/><Relationship Id="rId4" Type="http://schemas.openxmlformats.org/officeDocument/2006/relationships/image" Target="../media/image45.jpeg"/></Relationships>
</file>

<file path=xl/drawings/_rels/drawing7.xml.rels><?xml version="1.0" encoding="UTF-8" standalone="yes"?>
<Relationships xmlns="http://schemas.openxmlformats.org/package/2006/relationships"><Relationship Id="rId3" Type="http://schemas.openxmlformats.org/officeDocument/2006/relationships/image" Target="../media/image48.jpeg"/><Relationship Id="rId2" Type="http://schemas.openxmlformats.org/officeDocument/2006/relationships/image" Target="../media/image47.jpeg"/><Relationship Id="rId1" Type="http://schemas.openxmlformats.org/officeDocument/2006/relationships/image" Target="../media/image46.jpeg"/><Relationship Id="rId6" Type="http://schemas.openxmlformats.org/officeDocument/2006/relationships/image" Target="../media/image51.jpeg"/><Relationship Id="rId5" Type="http://schemas.openxmlformats.org/officeDocument/2006/relationships/image" Target="../media/image50.jpeg"/><Relationship Id="rId4" Type="http://schemas.openxmlformats.org/officeDocument/2006/relationships/image" Target="../media/image49.jpeg"/></Relationships>
</file>

<file path=xl/drawings/_rels/drawing8.xml.rels><?xml version="1.0" encoding="UTF-8" standalone="yes"?>
<Relationships xmlns="http://schemas.openxmlformats.org/package/2006/relationships"><Relationship Id="rId3" Type="http://schemas.openxmlformats.org/officeDocument/2006/relationships/image" Target="../media/image54.jpeg"/><Relationship Id="rId7" Type="http://schemas.openxmlformats.org/officeDocument/2006/relationships/image" Target="../media/image1.jpeg"/><Relationship Id="rId2" Type="http://schemas.openxmlformats.org/officeDocument/2006/relationships/image" Target="../media/image53.jpeg"/><Relationship Id="rId1" Type="http://schemas.openxmlformats.org/officeDocument/2006/relationships/image" Target="../media/image52.jpeg"/><Relationship Id="rId6" Type="http://schemas.openxmlformats.org/officeDocument/2006/relationships/image" Target="../media/image57.jpeg"/><Relationship Id="rId5" Type="http://schemas.openxmlformats.org/officeDocument/2006/relationships/image" Target="../media/image56.jpeg"/><Relationship Id="rId4" Type="http://schemas.openxmlformats.org/officeDocument/2006/relationships/image" Target="../media/image55.jpeg"/></Relationships>
</file>

<file path=xl/drawings/drawing1.xml><?xml version="1.0" encoding="utf-8"?>
<xdr:wsDr xmlns:xdr="http://schemas.openxmlformats.org/drawingml/2006/spreadsheetDrawing" xmlns:a="http://schemas.openxmlformats.org/drawingml/2006/main">
  <xdr:twoCellAnchor>
    <xdr:from>
      <xdr:col>6</xdr:col>
      <xdr:colOff>1323976</xdr:colOff>
      <xdr:row>4</xdr:row>
      <xdr:rowOff>104774</xdr:rowOff>
    </xdr:from>
    <xdr:to>
      <xdr:col>8</xdr:col>
      <xdr:colOff>257175</xdr:colOff>
      <xdr:row>16</xdr:row>
      <xdr:rowOff>161925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496176" y="1019174"/>
          <a:ext cx="3000374" cy="2362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solidFill>
                <a:schemeClr val="dk1"/>
              </a:solidFill>
              <a:latin typeface="+mn-lt"/>
              <a:ea typeface="+mn-ea"/>
              <a:cs typeface="+mn-cs"/>
            </a:rPr>
            <a:t>BASIC</a:t>
          </a:r>
          <a:r>
            <a:rPr lang="en-US" sz="1200" b="1" baseline="0">
              <a:solidFill>
                <a:schemeClr val="dk1"/>
              </a:solidFill>
              <a:latin typeface="+mn-lt"/>
              <a:ea typeface="+mn-ea"/>
              <a:cs typeface="+mn-cs"/>
            </a:rPr>
            <a:t> HYDRUALIC POWER CIRCUIT - left Hydraulic fluid is being pumped through the 4-way 2-psition solenoid operated spring return valve.                                                             The rod and piston are extending.                   Fluid on the rod side of the cylinder is returning to the common reservoir.                    When the cylinder is fully extended fluid flow stops and pressure rises to the pre-set value that will open the unloading valve allowing excess flow from the pump to return to the </a:t>
          </a:r>
          <a:r>
            <a:rPr lang="en-US" sz="1100" b="1" baseline="0">
              <a:solidFill>
                <a:schemeClr val="dk1"/>
              </a:solidFill>
              <a:latin typeface="+mn-lt"/>
              <a:ea typeface="+mn-ea"/>
              <a:cs typeface="+mn-cs"/>
            </a:rPr>
            <a:t>reservoir.                    </a:t>
          </a:r>
          <a:endParaRPr lang="en-US" sz="1200">
            <a:solidFill>
              <a:schemeClr val="dk1"/>
            </a:solidFill>
            <a:latin typeface="+mn-lt"/>
            <a:ea typeface="+mn-ea"/>
            <a:cs typeface="+mn-cs"/>
          </a:endParaRPr>
        </a:p>
        <a:p>
          <a:r>
            <a:rPr lang="en-US" sz="1100" b="1">
              <a:solidFill>
                <a:schemeClr val="dk1"/>
              </a:solidFill>
              <a:latin typeface="+mn-lt"/>
              <a:ea typeface="+mn-ea"/>
              <a:cs typeface="+mn-cs"/>
            </a:rPr>
            <a:t> </a:t>
          </a:r>
          <a:endParaRPr lang="en-US" sz="1100"/>
        </a:p>
      </xdr:txBody>
    </xdr:sp>
    <xdr:clientData/>
  </xdr:twoCellAnchor>
  <xdr:twoCellAnchor editAs="oneCell">
    <xdr:from>
      <xdr:col>2</xdr:col>
      <xdr:colOff>504825</xdr:colOff>
      <xdr:row>3</xdr:row>
      <xdr:rowOff>114300</xdr:rowOff>
    </xdr:from>
    <xdr:to>
      <xdr:col>6</xdr:col>
      <xdr:colOff>933450</xdr:colOff>
      <xdr:row>18</xdr:row>
      <xdr:rowOff>161925</xdr:rowOff>
    </xdr:to>
    <xdr:pic>
      <xdr:nvPicPr>
        <xdr:cNvPr id="5" name="Picture 4" descr="HYD CIRCUIT-1.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stretch>
          <a:fillRect/>
        </a:stretch>
      </xdr:blipFill>
      <xdr:spPr>
        <a:xfrm>
          <a:off x="3533775" y="800100"/>
          <a:ext cx="3571875" cy="2962275"/>
        </a:xfrm>
        <a:prstGeom prst="rect">
          <a:avLst/>
        </a:prstGeom>
      </xdr:spPr>
    </xdr:pic>
    <xdr:clientData/>
  </xdr:twoCellAnchor>
  <xdr:twoCellAnchor editAs="oneCell">
    <xdr:from>
      <xdr:col>2</xdr:col>
      <xdr:colOff>314325</xdr:colOff>
      <xdr:row>66</xdr:row>
      <xdr:rowOff>9525</xdr:rowOff>
    </xdr:from>
    <xdr:to>
      <xdr:col>4</xdr:col>
      <xdr:colOff>38100</xdr:colOff>
      <xdr:row>73</xdr:row>
      <xdr:rowOff>66675</xdr:rowOff>
    </xdr:to>
    <xdr:pic>
      <xdr:nvPicPr>
        <xdr:cNvPr id="7" name="Picture 6">
          <a:extLst>
            <a:ext uri="{FF2B5EF4-FFF2-40B4-BE49-F238E27FC236}">
              <a16:creationId xmlns:a16="http://schemas.microsoft.com/office/drawing/2014/main" id="{5083783A-D070-8A38-285E-C6C2FB3ADAB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43275" y="13087350"/>
          <a:ext cx="2009775" cy="1390650"/>
        </a:xfrm>
        <a:prstGeom prst="rect">
          <a:avLst/>
        </a:prstGeom>
      </xdr:spPr>
    </xdr:pic>
    <xdr:clientData/>
  </xdr:twoCellAnchor>
  <xdr:twoCellAnchor editAs="oneCell">
    <xdr:from>
      <xdr:col>4</xdr:col>
      <xdr:colOff>361950</xdr:colOff>
      <xdr:row>66</xdr:row>
      <xdr:rowOff>28575</xdr:rowOff>
    </xdr:from>
    <xdr:to>
      <xdr:col>6</xdr:col>
      <xdr:colOff>1971675</xdr:colOff>
      <xdr:row>73</xdr:row>
      <xdr:rowOff>114300</xdr:rowOff>
    </xdr:to>
    <xdr:pic>
      <xdr:nvPicPr>
        <xdr:cNvPr id="9" name="Picture 8">
          <a:extLst>
            <a:ext uri="{FF2B5EF4-FFF2-40B4-BE49-F238E27FC236}">
              <a16:creationId xmlns:a16="http://schemas.microsoft.com/office/drawing/2014/main" id="{B41AA85E-8D2E-89E3-832D-9E782D5F602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676900" y="13106400"/>
          <a:ext cx="2466975"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76200</xdr:colOff>
      <xdr:row>139</xdr:row>
      <xdr:rowOff>171451</xdr:rowOff>
    </xdr:from>
    <xdr:to>
      <xdr:col>6</xdr:col>
      <xdr:colOff>1933575</xdr:colOff>
      <xdr:row>146</xdr:row>
      <xdr:rowOff>38100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534150" y="22888576"/>
          <a:ext cx="1857375" cy="1200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sz="1100" b="0">
              <a:solidFill>
                <a:schemeClr val="dk1"/>
              </a:solidFill>
              <a:latin typeface="+mn-lt"/>
              <a:ea typeface="+mn-ea"/>
              <a:cs typeface="+mn-cs"/>
            </a:rPr>
            <a:t>The </a:t>
          </a:r>
          <a:r>
            <a:rPr lang="en-US" sz="1100" b="0" i="1">
              <a:solidFill>
                <a:schemeClr val="dk1"/>
              </a:solidFill>
              <a:latin typeface="+mn-lt"/>
              <a:ea typeface="+mn-ea"/>
              <a:cs typeface="+mn-cs"/>
            </a:rPr>
            <a:t>bar</a:t>
          </a:r>
          <a:r>
            <a:rPr lang="en-US" sz="1100" b="0">
              <a:solidFill>
                <a:schemeClr val="dk1"/>
              </a:solidFill>
              <a:latin typeface="+mn-lt"/>
              <a:ea typeface="+mn-ea"/>
              <a:cs typeface="+mn-cs"/>
            </a:rPr>
            <a:t> is a unit of pressure equal to 100 kilopascals, and roughly equal to: </a:t>
          </a:r>
          <a:r>
            <a:rPr lang="en-US" sz="1100" b="1" baseline="0">
              <a:solidFill>
                <a:schemeClr val="dk1"/>
              </a:solidFill>
              <a:latin typeface="+mn-lt"/>
              <a:ea typeface="+mn-ea"/>
              <a:cs typeface="+mn-cs"/>
            </a:rPr>
            <a:t>              </a:t>
          </a:r>
          <a:r>
            <a:rPr lang="en-US" sz="1100" b="0">
              <a:solidFill>
                <a:schemeClr val="dk1"/>
              </a:solidFill>
              <a:latin typeface="+mn-lt"/>
              <a:ea typeface="+mn-ea"/>
              <a:cs typeface="+mn-cs"/>
            </a:rPr>
            <a:t>1 atm pressure = 1.01325 </a:t>
          </a:r>
          <a:r>
            <a:rPr lang="en-US" sz="1100" b="0" i="1">
              <a:solidFill>
                <a:schemeClr val="dk1"/>
              </a:solidFill>
              <a:latin typeface="+mn-lt"/>
              <a:ea typeface="+mn-ea"/>
              <a:cs typeface="+mn-cs"/>
            </a:rPr>
            <a:t>bar</a:t>
          </a:r>
          <a:r>
            <a:rPr lang="en-US" sz="1100" b="0">
              <a:solidFill>
                <a:schemeClr val="dk1"/>
              </a:solidFill>
              <a:latin typeface="+mn-lt"/>
              <a:ea typeface="+mn-ea"/>
              <a:cs typeface="+mn-cs"/>
            </a:rPr>
            <a:t> = 1.01325 x 105 Pa = 1.01325 x 105 </a:t>
          </a:r>
          <a:r>
            <a:rPr lang="en-US" sz="1100" b="0" i="1">
              <a:solidFill>
                <a:schemeClr val="dk1"/>
              </a:solidFill>
              <a:latin typeface="+mn-lt"/>
              <a:ea typeface="+mn-ea"/>
              <a:cs typeface="+mn-cs"/>
            </a:rPr>
            <a:t>N</a:t>
          </a:r>
          <a:r>
            <a:rPr lang="en-US" sz="1100" b="0">
              <a:solidFill>
                <a:schemeClr val="dk1"/>
              </a:solidFill>
              <a:latin typeface="+mn-lt"/>
              <a:ea typeface="+mn-ea"/>
              <a:cs typeface="+mn-cs"/>
            </a:rPr>
            <a:t>/</a:t>
          </a:r>
          <a:r>
            <a:rPr lang="en-US" sz="1100" b="0" i="1">
              <a:solidFill>
                <a:schemeClr val="dk1"/>
              </a:solidFill>
              <a:latin typeface="+mn-lt"/>
              <a:ea typeface="+mn-ea"/>
              <a:cs typeface="+mn-cs"/>
            </a:rPr>
            <a:t>m2</a:t>
          </a:r>
          <a:r>
            <a:rPr lang="en-US" sz="1100" b="0">
              <a:solidFill>
                <a:schemeClr val="dk1"/>
              </a:solidFill>
              <a:latin typeface="+mn-lt"/>
              <a:ea typeface="+mn-ea"/>
              <a:cs typeface="+mn-cs"/>
            </a:rPr>
            <a:t> </a:t>
          </a:r>
          <a:br>
            <a:rPr lang="en-US" sz="1100" b="0">
              <a:solidFill>
                <a:schemeClr val="dk1"/>
              </a:solidFill>
              <a:latin typeface="+mn-lt"/>
              <a:ea typeface="+mn-ea"/>
              <a:cs typeface="+mn-cs"/>
            </a:rPr>
          </a:br>
          <a:endParaRPr lang="en-US" sz="1100" b="0" u="none" strike="noStrike">
            <a:solidFill>
              <a:schemeClr val="dk1"/>
            </a:solidFill>
            <a:latin typeface="+mn-lt"/>
            <a:ea typeface="+mn-ea"/>
            <a:cs typeface="+mn-cs"/>
          </a:endParaRPr>
        </a:p>
        <a:p>
          <a:endParaRPr lang="en-US" sz="1100"/>
        </a:p>
      </xdr:txBody>
    </xdr:sp>
    <xdr:clientData/>
  </xdr:twoCellAnchor>
  <xdr:twoCellAnchor>
    <xdr:from>
      <xdr:col>6</xdr:col>
      <xdr:colOff>76200</xdr:colOff>
      <xdr:row>139</xdr:row>
      <xdr:rowOff>171451</xdr:rowOff>
    </xdr:from>
    <xdr:to>
      <xdr:col>6</xdr:col>
      <xdr:colOff>1933575</xdr:colOff>
      <xdr:row>146</xdr:row>
      <xdr:rowOff>38100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534150" y="22888576"/>
          <a:ext cx="1857375" cy="1200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sz="1100" b="0">
              <a:solidFill>
                <a:schemeClr val="dk1"/>
              </a:solidFill>
              <a:latin typeface="+mn-lt"/>
              <a:ea typeface="+mn-ea"/>
              <a:cs typeface="+mn-cs"/>
            </a:rPr>
            <a:t>The </a:t>
          </a:r>
          <a:r>
            <a:rPr lang="en-US" sz="1100" b="0" i="1">
              <a:solidFill>
                <a:schemeClr val="dk1"/>
              </a:solidFill>
              <a:latin typeface="+mn-lt"/>
              <a:ea typeface="+mn-ea"/>
              <a:cs typeface="+mn-cs"/>
            </a:rPr>
            <a:t>bar</a:t>
          </a:r>
          <a:r>
            <a:rPr lang="en-US" sz="1100" b="0">
              <a:solidFill>
                <a:schemeClr val="dk1"/>
              </a:solidFill>
              <a:latin typeface="+mn-lt"/>
              <a:ea typeface="+mn-ea"/>
              <a:cs typeface="+mn-cs"/>
            </a:rPr>
            <a:t> is a unit of pressure equal to 100 kilopascals, and roughly equal to: </a:t>
          </a:r>
          <a:r>
            <a:rPr lang="en-US" sz="1100" b="1" baseline="0">
              <a:solidFill>
                <a:schemeClr val="dk1"/>
              </a:solidFill>
              <a:latin typeface="+mn-lt"/>
              <a:ea typeface="+mn-ea"/>
              <a:cs typeface="+mn-cs"/>
            </a:rPr>
            <a:t>              </a:t>
          </a:r>
          <a:r>
            <a:rPr lang="en-US" sz="1100" b="0">
              <a:solidFill>
                <a:schemeClr val="dk1"/>
              </a:solidFill>
              <a:latin typeface="+mn-lt"/>
              <a:ea typeface="+mn-ea"/>
              <a:cs typeface="+mn-cs"/>
            </a:rPr>
            <a:t>1 atm pressure = 1.01325 </a:t>
          </a:r>
          <a:r>
            <a:rPr lang="en-US" sz="1100" b="0" i="1">
              <a:solidFill>
                <a:schemeClr val="dk1"/>
              </a:solidFill>
              <a:latin typeface="+mn-lt"/>
              <a:ea typeface="+mn-ea"/>
              <a:cs typeface="+mn-cs"/>
            </a:rPr>
            <a:t>bar</a:t>
          </a:r>
          <a:r>
            <a:rPr lang="en-US" sz="1100" b="0">
              <a:solidFill>
                <a:schemeClr val="dk1"/>
              </a:solidFill>
              <a:latin typeface="+mn-lt"/>
              <a:ea typeface="+mn-ea"/>
              <a:cs typeface="+mn-cs"/>
            </a:rPr>
            <a:t> = 1.01325 x 105 Pa = 1.01325 x 105 </a:t>
          </a:r>
          <a:r>
            <a:rPr lang="en-US" sz="1100" b="0" i="1">
              <a:solidFill>
                <a:schemeClr val="dk1"/>
              </a:solidFill>
              <a:latin typeface="+mn-lt"/>
              <a:ea typeface="+mn-ea"/>
              <a:cs typeface="+mn-cs"/>
            </a:rPr>
            <a:t>N</a:t>
          </a:r>
          <a:r>
            <a:rPr lang="en-US" sz="1100" b="0">
              <a:solidFill>
                <a:schemeClr val="dk1"/>
              </a:solidFill>
              <a:latin typeface="+mn-lt"/>
              <a:ea typeface="+mn-ea"/>
              <a:cs typeface="+mn-cs"/>
            </a:rPr>
            <a:t>/</a:t>
          </a:r>
          <a:r>
            <a:rPr lang="en-US" sz="1100" b="0" i="1">
              <a:solidFill>
                <a:schemeClr val="dk1"/>
              </a:solidFill>
              <a:latin typeface="+mn-lt"/>
              <a:ea typeface="+mn-ea"/>
              <a:cs typeface="+mn-cs"/>
            </a:rPr>
            <a:t>m2</a:t>
          </a:r>
          <a:r>
            <a:rPr lang="en-US" sz="1100" b="0">
              <a:solidFill>
                <a:schemeClr val="dk1"/>
              </a:solidFill>
              <a:latin typeface="+mn-lt"/>
              <a:ea typeface="+mn-ea"/>
              <a:cs typeface="+mn-cs"/>
            </a:rPr>
            <a:t> </a:t>
          </a:r>
          <a:br>
            <a:rPr lang="en-US" sz="1100" b="0">
              <a:solidFill>
                <a:schemeClr val="dk1"/>
              </a:solidFill>
              <a:latin typeface="+mn-lt"/>
              <a:ea typeface="+mn-ea"/>
              <a:cs typeface="+mn-cs"/>
            </a:rPr>
          </a:br>
          <a:endParaRPr lang="en-US" sz="1100" b="0" u="none" strike="noStrike">
            <a:solidFill>
              <a:schemeClr val="dk1"/>
            </a:solidFill>
            <a:latin typeface="+mn-lt"/>
            <a:ea typeface="+mn-ea"/>
            <a:cs typeface="+mn-cs"/>
          </a:endParaRPr>
        </a:p>
        <a:p>
          <a:endParaRPr lang="en-US" sz="1100"/>
        </a:p>
      </xdr:txBody>
    </xdr:sp>
    <xdr:clientData/>
  </xdr:twoCellAnchor>
  <xdr:twoCellAnchor editAs="oneCell">
    <xdr:from>
      <xdr:col>6</xdr:col>
      <xdr:colOff>47625</xdr:colOff>
      <xdr:row>1</xdr:row>
      <xdr:rowOff>38100</xdr:rowOff>
    </xdr:from>
    <xdr:to>
      <xdr:col>8</xdr:col>
      <xdr:colOff>390525</xdr:colOff>
      <xdr:row>12</xdr:row>
      <xdr:rowOff>95250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stretch>
          <a:fillRect/>
        </a:stretch>
      </xdr:blipFill>
      <xdr:spPr>
        <a:xfrm>
          <a:off x="6200775" y="333375"/>
          <a:ext cx="4752975"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123</xdr:row>
      <xdr:rowOff>171451</xdr:rowOff>
    </xdr:from>
    <xdr:to>
      <xdr:col>1</xdr:col>
      <xdr:colOff>1933575</xdr:colOff>
      <xdr:row>130</xdr:row>
      <xdr:rowOff>38100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33375" y="22840951"/>
          <a:ext cx="1857375" cy="1200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sz="1100" b="0">
              <a:solidFill>
                <a:schemeClr val="dk1"/>
              </a:solidFill>
              <a:latin typeface="+mn-lt"/>
              <a:ea typeface="+mn-ea"/>
              <a:cs typeface="+mn-cs"/>
            </a:rPr>
            <a:t>The </a:t>
          </a:r>
          <a:r>
            <a:rPr lang="en-US" sz="1100" b="0" i="1">
              <a:solidFill>
                <a:schemeClr val="dk1"/>
              </a:solidFill>
              <a:latin typeface="+mn-lt"/>
              <a:ea typeface="+mn-ea"/>
              <a:cs typeface="+mn-cs"/>
            </a:rPr>
            <a:t>bar</a:t>
          </a:r>
          <a:r>
            <a:rPr lang="en-US" sz="1100" b="0">
              <a:solidFill>
                <a:schemeClr val="dk1"/>
              </a:solidFill>
              <a:latin typeface="+mn-lt"/>
              <a:ea typeface="+mn-ea"/>
              <a:cs typeface="+mn-cs"/>
            </a:rPr>
            <a:t> is a unit of pressure equal to 100 kilopascals, and roughly equal to: </a:t>
          </a:r>
          <a:r>
            <a:rPr lang="en-US" sz="1100" b="1" baseline="0">
              <a:solidFill>
                <a:schemeClr val="dk1"/>
              </a:solidFill>
              <a:latin typeface="+mn-lt"/>
              <a:ea typeface="+mn-ea"/>
              <a:cs typeface="+mn-cs"/>
            </a:rPr>
            <a:t>              </a:t>
          </a:r>
          <a:r>
            <a:rPr lang="en-US" sz="1100" b="0">
              <a:solidFill>
                <a:schemeClr val="dk1"/>
              </a:solidFill>
              <a:latin typeface="+mn-lt"/>
              <a:ea typeface="+mn-ea"/>
              <a:cs typeface="+mn-cs"/>
            </a:rPr>
            <a:t>1 atm pressure = 1.01325 </a:t>
          </a:r>
          <a:r>
            <a:rPr lang="en-US" sz="1100" b="0" i="1">
              <a:solidFill>
                <a:schemeClr val="dk1"/>
              </a:solidFill>
              <a:latin typeface="+mn-lt"/>
              <a:ea typeface="+mn-ea"/>
              <a:cs typeface="+mn-cs"/>
            </a:rPr>
            <a:t>bar</a:t>
          </a:r>
          <a:r>
            <a:rPr lang="en-US" sz="1100" b="0">
              <a:solidFill>
                <a:schemeClr val="dk1"/>
              </a:solidFill>
              <a:latin typeface="+mn-lt"/>
              <a:ea typeface="+mn-ea"/>
              <a:cs typeface="+mn-cs"/>
            </a:rPr>
            <a:t> = 1.01325 x 105 Pa = 1.01325 x 105 </a:t>
          </a:r>
          <a:r>
            <a:rPr lang="en-US" sz="1100" b="0" i="1">
              <a:solidFill>
                <a:schemeClr val="dk1"/>
              </a:solidFill>
              <a:latin typeface="+mn-lt"/>
              <a:ea typeface="+mn-ea"/>
              <a:cs typeface="+mn-cs"/>
            </a:rPr>
            <a:t>N</a:t>
          </a:r>
          <a:r>
            <a:rPr lang="en-US" sz="1100" b="0">
              <a:solidFill>
                <a:schemeClr val="dk1"/>
              </a:solidFill>
              <a:latin typeface="+mn-lt"/>
              <a:ea typeface="+mn-ea"/>
              <a:cs typeface="+mn-cs"/>
            </a:rPr>
            <a:t>/</a:t>
          </a:r>
          <a:r>
            <a:rPr lang="en-US" sz="1100" b="0" i="1">
              <a:solidFill>
                <a:schemeClr val="dk1"/>
              </a:solidFill>
              <a:latin typeface="+mn-lt"/>
              <a:ea typeface="+mn-ea"/>
              <a:cs typeface="+mn-cs"/>
            </a:rPr>
            <a:t>m2</a:t>
          </a:r>
          <a:r>
            <a:rPr lang="en-US" sz="1100" b="0">
              <a:solidFill>
                <a:schemeClr val="dk1"/>
              </a:solidFill>
              <a:latin typeface="+mn-lt"/>
              <a:ea typeface="+mn-ea"/>
              <a:cs typeface="+mn-cs"/>
            </a:rPr>
            <a:t> </a:t>
          </a:r>
          <a:br>
            <a:rPr lang="en-US" sz="1100" b="0">
              <a:solidFill>
                <a:schemeClr val="dk1"/>
              </a:solidFill>
              <a:latin typeface="+mn-lt"/>
              <a:ea typeface="+mn-ea"/>
              <a:cs typeface="+mn-cs"/>
            </a:rPr>
          </a:br>
          <a:endParaRPr lang="en-US" sz="1100" b="0" u="none" strike="noStrike">
            <a:solidFill>
              <a:schemeClr val="dk1"/>
            </a:solidFill>
            <a:latin typeface="+mn-lt"/>
            <a:ea typeface="+mn-ea"/>
            <a:cs typeface="+mn-cs"/>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238125</xdr:colOff>
      <xdr:row>282</xdr:row>
      <xdr:rowOff>66675</xdr:rowOff>
    </xdr:from>
    <xdr:to>
      <xdr:col>6</xdr:col>
      <xdr:colOff>85725</xdr:colOff>
      <xdr:row>305</xdr:row>
      <xdr:rowOff>123825</xdr:rowOff>
    </xdr:to>
    <xdr:pic>
      <xdr:nvPicPr>
        <xdr:cNvPr id="2" name="Picture 1" descr="AIR CYL ACSSESSORIES-0.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238125" y="46005750"/>
          <a:ext cx="6296025" cy="4438650"/>
        </a:xfrm>
        <a:prstGeom prst="rect">
          <a:avLst/>
        </a:prstGeom>
      </xdr:spPr>
    </xdr:pic>
    <xdr:clientData/>
  </xdr:twoCellAnchor>
  <xdr:twoCellAnchor editAs="oneCell">
    <xdr:from>
      <xdr:col>1</xdr:col>
      <xdr:colOff>0</xdr:colOff>
      <xdr:row>306</xdr:row>
      <xdr:rowOff>0</xdr:rowOff>
    </xdr:from>
    <xdr:to>
      <xdr:col>5</xdr:col>
      <xdr:colOff>552450</xdr:colOff>
      <xdr:row>329</xdr:row>
      <xdr:rowOff>95250</xdr:rowOff>
    </xdr:to>
    <xdr:pic>
      <xdr:nvPicPr>
        <xdr:cNvPr id="3" name="Picture 2" descr="AIR CYL ACSSESSORIES-1.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stretch>
          <a:fillRect/>
        </a:stretch>
      </xdr:blipFill>
      <xdr:spPr>
        <a:xfrm>
          <a:off x="257175" y="5667375"/>
          <a:ext cx="6134100" cy="4476750"/>
        </a:xfrm>
        <a:prstGeom prst="rect">
          <a:avLst/>
        </a:prstGeom>
      </xdr:spPr>
    </xdr:pic>
    <xdr:clientData/>
  </xdr:twoCellAnchor>
  <xdr:twoCellAnchor editAs="oneCell">
    <xdr:from>
      <xdr:col>0</xdr:col>
      <xdr:colOff>219075</xdr:colOff>
      <xdr:row>329</xdr:row>
      <xdr:rowOff>142875</xdr:rowOff>
    </xdr:from>
    <xdr:to>
      <xdr:col>5</xdr:col>
      <xdr:colOff>542925</xdr:colOff>
      <xdr:row>347</xdr:row>
      <xdr:rowOff>66675</xdr:rowOff>
    </xdr:to>
    <xdr:pic>
      <xdr:nvPicPr>
        <xdr:cNvPr id="4" name="Picture 3" descr="AIR CYL ACSSESSORIES-2.jp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stretch>
          <a:fillRect/>
        </a:stretch>
      </xdr:blipFill>
      <xdr:spPr>
        <a:xfrm>
          <a:off x="219075" y="10191750"/>
          <a:ext cx="6162675" cy="3352800"/>
        </a:xfrm>
        <a:prstGeom prst="rect">
          <a:avLst/>
        </a:prstGeom>
      </xdr:spPr>
    </xdr:pic>
    <xdr:clientData/>
  </xdr:twoCellAnchor>
  <xdr:twoCellAnchor editAs="oneCell">
    <xdr:from>
      <xdr:col>1</xdr:col>
      <xdr:colOff>203200</xdr:colOff>
      <xdr:row>351</xdr:row>
      <xdr:rowOff>88900</xdr:rowOff>
    </xdr:from>
    <xdr:to>
      <xdr:col>1</xdr:col>
      <xdr:colOff>2632075</xdr:colOff>
      <xdr:row>360</xdr:row>
      <xdr:rowOff>69850</xdr:rowOff>
    </xdr:to>
    <xdr:pic>
      <xdr:nvPicPr>
        <xdr:cNvPr id="5" name="Picture 4" descr="PARKER AIR CYL-1.jpg">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cstate="print"/>
        <a:stretch>
          <a:fillRect/>
        </a:stretch>
      </xdr:blipFill>
      <xdr:spPr>
        <a:xfrm>
          <a:off x="457200" y="59169300"/>
          <a:ext cx="2428875" cy="1704975"/>
        </a:xfrm>
        <a:prstGeom prst="rect">
          <a:avLst/>
        </a:prstGeom>
      </xdr:spPr>
    </xdr:pic>
    <xdr:clientData/>
  </xdr:twoCellAnchor>
  <xdr:twoCellAnchor editAs="oneCell">
    <xdr:from>
      <xdr:col>3</xdr:col>
      <xdr:colOff>38100</xdr:colOff>
      <xdr:row>353</xdr:row>
      <xdr:rowOff>50800</xdr:rowOff>
    </xdr:from>
    <xdr:to>
      <xdr:col>7</xdr:col>
      <xdr:colOff>171450</xdr:colOff>
      <xdr:row>372</xdr:row>
      <xdr:rowOff>60325</xdr:rowOff>
    </xdr:to>
    <xdr:pic>
      <xdr:nvPicPr>
        <xdr:cNvPr id="6" name="Picture 5" descr="PARKER AIR CYL-2.jp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stretch>
          <a:fillRect/>
        </a:stretch>
      </xdr:blipFill>
      <xdr:spPr>
        <a:xfrm>
          <a:off x="4660900" y="59512200"/>
          <a:ext cx="2571750" cy="3638550"/>
        </a:xfrm>
        <a:prstGeom prst="rect">
          <a:avLst/>
        </a:prstGeom>
      </xdr:spPr>
    </xdr:pic>
    <xdr:clientData/>
  </xdr:twoCellAnchor>
  <xdr:twoCellAnchor editAs="oneCell">
    <xdr:from>
      <xdr:col>1</xdr:col>
      <xdr:colOff>809625</xdr:colOff>
      <xdr:row>369</xdr:row>
      <xdr:rowOff>6350</xdr:rowOff>
    </xdr:from>
    <xdr:to>
      <xdr:col>2</xdr:col>
      <xdr:colOff>708025</xdr:colOff>
      <xdr:row>377</xdr:row>
      <xdr:rowOff>158750</xdr:rowOff>
    </xdr:to>
    <xdr:pic>
      <xdr:nvPicPr>
        <xdr:cNvPr id="7" name="Picture 6" descr="PARKER AIR CYL-3.jpg">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cstate="print"/>
        <a:stretch>
          <a:fillRect/>
        </a:stretch>
      </xdr:blipFill>
      <xdr:spPr>
        <a:xfrm>
          <a:off x="1063625" y="62515750"/>
          <a:ext cx="3009900" cy="1676400"/>
        </a:xfrm>
        <a:prstGeom prst="rect">
          <a:avLst/>
        </a:prstGeom>
      </xdr:spPr>
    </xdr:pic>
    <xdr:clientData/>
  </xdr:twoCellAnchor>
  <xdr:twoCellAnchor editAs="oneCell">
    <xdr:from>
      <xdr:col>1</xdr:col>
      <xdr:colOff>431800</xdr:colOff>
      <xdr:row>378</xdr:row>
      <xdr:rowOff>12700</xdr:rowOff>
    </xdr:from>
    <xdr:to>
      <xdr:col>2</xdr:col>
      <xdr:colOff>1203325</xdr:colOff>
      <xdr:row>385</xdr:row>
      <xdr:rowOff>127000</xdr:rowOff>
    </xdr:to>
    <xdr:pic>
      <xdr:nvPicPr>
        <xdr:cNvPr id="8" name="Picture 7" descr="PARKER AIR CYL-4.jpg">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cstate="print"/>
        <a:stretch>
          <a:fillRect/>
        </a:stretch>
      </xdr:blipFill>
      <xdr:spPr>
        <a:xfrm>
          <a:off x="685800" y="64236600"/>
          <a:ext cx="3883025" cy="1447800"/>
        </a:xfrm>
        <a:prstGeom prst="rect">
          <a:avLst/>
        </a:prstGeom>
      </xdr:spPr>
    </xdr:pic>
    <xdr:clientData/>
  </xdr:twoCellAnchor>
  <xdr:twoCellAnchor editAs="oneCell">
    <xdr:from>
      <xdr:col>1</xdr:col>
      <xdr:colOff>19050</xdr:colOff>
      <xdr:row>387</xdr:row>
      <xdr:rowOff>76200</xdr:rowOff>
    </xdr:from>
    <xdr:to>
      <xdr:col>4</xdr:col>
      <xdr:colOff>228600</xdr:colOff>
      <xdr:row>403</xdr:row>
      <xdr:rowOff>133350</xdr:rowOff>
    </xdr:to>
    <xdr:pic>
      <xdr:nvPicPr>
        <xdr:cNvPr id="9" name="Picture 8" descr="PARKER AIR CYL-5.jpg">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8" cstate="print"/>
        <a:stretch>
          <a:fillRect/>
        </a:stretch>
      </xdr:blipFill>
      <xdr:spPr>
        <a:xfrm>
          <a:off x="276225" y="66046350"/>
          <a:ext cx="5181600" cy="3105150"/>
        </a:xfrm>
        <a:prstGeom prst="rect">
          <a:avLst/>
        </a:prstGeom>
      </xdr:spPr>
    </xdr:pic>
    <xdr:clientData/>
  </xdr:twoCellAnchor>
  <xdr:twoCellAnchor>
    <xdr:from>
      <xdr:col>1</xdr:col>
      <xdr:colOff>9526</xdr:colOff>
      <xdr:row>404</xdr:row>
      <xdr:rowOff>76200</xdr:rowOff>
    </xdr:from>
    <xdr:to>
      <xdr:col>2</xdr:col>
      <xdr:colOff>66675</xdr:colOff>
      <xdr:row>414</xdr:row>
      <xdr:rowOff>123825</xdr:rowOff>
    </xdr:to>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266701" y="69294375"/>
          <a:ext cx="3162299" cy="1952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latin typeface="+mn-lt"/>
              <a:ea typeface="+mn-ea"/>
              <a:cs typeface="+mn-cs"/>
            </a:rPr>
            <a:t>ISO6431/VDMA CYLINDERS - P1D SERIES</a:t>
          </a:r>
        </a:p>
        <a:p>
          <a:r>
            <a:rPr lang="en-US" sz="1100" b="0" i="0">
              <a:solidFill>
                <a:schemeClr val="dk1"/>
              </a:solidFill>
              <a:latin typeface="+mn-lt"/>
              <a:ea typeface="+mn-ea"/>
              <a:cs typeface="+mn-cs"/>
            </a:rPr>
            <a:t>Dia 32 - 125mm Bore sizes to ISO/VDMA standards</a:t>
          </a:r>
        </a:p>
        <a:p>
          <a:r>
            <a:rPr lang="en-US" sz="1100" b="0" i="0">
              <a:solidFill>
                <a:schemeClr val="dk1"/>
              </a:solidFill>
              <a:latin typeface="+mn-lt"/>
              <a:ea typeface="+mn-ea"/>
              <a:cs typeface="+mn-cs"/>
            </a:rPr>
            <a:t>Double acting for medium duty operation</a:t>
          </a:r>
        </a:p>
        <a:p>
          <a:r>
            <a:rPr lang="en-US" sz="1100" b="0" i="0">
              <a:solidFill>
                <a:schemeClr val="dk1"/>
              </a:solidFill>
              <a:latin typeface="+mn-lt"/>
              <a:ea typeface="+mn-ea"/>
              <a:cs typeface="+mn-cs"/>
            </a:rPr>
            <a:t>Magnetic piston as standard</a:t>
          </a:r>
        </a:p>
        <a:p>
          <a:r>
            <a:rPr lang="en-US" sz="1100" b="0" i="0">
              <a:solidFill>
                <a:schemeClr val="dk1"/>
              </a:solidFill>
              <a:latin typeface="+mn-lt"/>
              <a:ea typeface="+mn-ea"/>
              <a:cs typeface="+mn-cs"/>
            </a:rPr>
            <a:t>Non-lube operation</a:t>
          </a:r>
        </a:p>
        <a:p>
          <a:r>
            <a:rPr lang="en-US" sz="1100" b="0" i="0">
              <a:solidFill>
                <a:schemeClr val="dk1"/>
              </a:solidFill>
              <a:latin typeface="+mn-lt"/>
              <a:ea typeface="+mn-ea"/>
              <a:cs typeface="+mn-cs"/>
            </a:rPr>
            <a:t>Adjustable end cushioning</a:t>
          </a:r>
        </a:p>
        <a:p>
          <a:r>
            <a:rPr lang="en-US" sz="1100" b="0" i="0">
              <a:solidFill>
                <a:schemeClr val="dk1"/>
              </a:solidFill>
              <a:latin typeface="+mn-lt"/>
              <a:ea typeface="+mn-ea"/>
              <a:cs typeface="+mn-cs"/>
            </a:rPr>
            <a:t>High and low temperature versions</a:t>
          </a:r>
        </a:p>
        <a:p>
          <a:r>
            <a:rPr lang="en-US" sz="1100" b="0" i="0">
              <a:solidFill>
                <a:schemeClr val="dk1"/>
              </a:solidFill>
              <a:latin typeface="+mn-lt"/>
              <a:ea typeface="+mn-ea"/>
              <a:cs typeface="+mn-cs"/>
            </a:rPr>
            <a:t>Clean version for Food Industry</a:t>
          </a:r>
        </a:p>
        <a:p>
          <a:r>
            <a:rPr lang="en-US" sz="1100" b="0" i="0">
              <a:solidFill>
                <a:schemeClr val="dk1"/>
              </a:solidFill>
              <a:latin typeface="+mn-lt"/>
              <a:ea typeface="+mn-ea"/>
              <a:cs typeface="+mn-cs"/>
            </a:rPr>
            <a:t>Flexible porting</a:t>
          </a:r>
        </a:p>
        <a:p>
          <a:r>
            <a:rPr lang="en-US" sz="1100" b="0" i="0">
              <a:solidFill>
                <a:schemeClr val="dk1"/>
              </a:solidFill>
              <a:latin typeface="+mn-lt"/>
              <a:ea typeface="+mn-ea"/>
              <a:cs typeface="+mn-cs"/>
            </a:rPr>
            <a:t>Complete range of mountings and sensor</a:t>
          </a:r>
        </a:p>
        <a:p>
          <a:endParaRPr lang="en-US" sz="1100"/>
        </a:p>
      </xdr:txBody>
    </xdr:sp>
    <xdr:clientData/>
  </xdr:twoCellAnchor>
  <xdr:twoCellAnchor editAs="oneCell">
    <xdr:from>
      <xdr:col>0</xdr:col>
      <xdr:colOff>228600</xdr:colOff>
      <xdr:row>166</xdr:row>
      <xdr:rowOff>38100</xdr:rowOff>
    </xdr:from>
    <xdr:to>
      <xdr:col>7</xdr:col>
      <xdr:colOff>333375</xdr:colOff>
      <xdr:row>184</xdr:row>
      <xdr:rowOff>9525</xdr:rowOff>
    </xdr:to>
    <xdr:pic>
      <xdr:nvPicPr>
        <xdr:cNvPr id="12" name="Picture 11" descr="PARKER AIR CYL-00.jpg">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9" cstate="print"/>
        <a:stretch>
          <a:fillRect/>
        </a:stretch>
      </xdr:blipFill>
      <xdr:spPr>
        <a:xfrm>
          <a:off x="228600" y="13325475"/>
          <a:ext cx="7162800" cy="3400425"/>
        </a:xfrm>
        <a:prstGeom prst="rect">
          <a:avLst/>
        </a:prstGeom>
      </xdr:spPr>
    </xdr:pic>
    <xdr:clientData/>
  </xdr:twoCellAnchor>
  <xdr:twoCellAnchor editAs="oneCell">
    <xdr:from>
      <xdr:col>1</xdr:col>
      <xdr:colOff>361950</xdr:colOff>
      <xdr:row>103</xdr:row>
      <xdr:rowOff>114300</xdr:rowOff>
    </xdr:from>
    <xdr:to>
      <xdr:col>7</xdr:col>
      <xdr:colOff>9525</xdr:colOff>
      <xdr:row>136</xdr:row>
      <xdr:rowOff>19050</xdr:rowOff>
    </xdr:to>
    <xdr:pic>
      <xdr:nvPicPr>
        <xdr:cNvPr id="13" name="Picture 12" descr="PARKER AIR CYL-000.jpg">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0" cstate="print"/>
        <a:stretch>
          <a:fillRect/>
        </a:stretch>
      </xdr:blipFill>
      <xdr:spPr>
        <a:xfrm>
          <a:off x="16802100" y="1028700"/>
          <a:ext cx="6448425" cy="6191250"/>
        </a:xfrm>
        <a:prstGeom prst="rect">
          <a:avLst/>
        </a:prstGeom>
      </xdr:spPr>
    </xdr:pic>
    <xdr:clientData/>
  </xdr:twoCellAnchor>
  <xdr:twoCellAnchor editAs="oneCell">
    <xdr:from>
      <xdr:col>1</xdr:col>
      <xdr:colOff>0</xdr:colOff>
      <xdr:row>185</xdr:row>
      <xdr:rowOff>142875</xdr:rowOff>
    </xdr:from>
    <xdr:to>
      <xdr:col>8</xdr:col>
      <xdr:colOff>104775</xdr:colOff>
      <xdr:row>205</xdr:row>
      <xdr:rowOff>95250</xdr:rowOff>
    </xdr:to>
    <xdr:pic>
      <xdr:nvPicPr>
        <xdr:cNvPr id="14" name="Picture 13" descr="PARKER AIR CYL-BKT-20.jpg">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1" cstate="print"/>
        <a:stretch>
          <a:fillRect/>
        </a:stretch>
      </xdr:blipFill>
      <xdr:spPr>
        <a:xfrm>
          <a:off x="257175" y="17049750"/>
          <a:ext cx="7515225" cy="3762375"/>
        </a:xfrm>
        <a:prstGeom prst="rect">
          <a:avLst/>
        </a:prstGeom>
      </xdr:spPr>
    </xdr:pic>
    <xdr:clientData/>
  </xdr:twoCellAnchor>
  <xdr:twoCellAnchor editAs="oneCell">
    <xdr:from>
      <xdr:col>0</xdr:col>
      <xdr:colOff>209550</xdr:colOff>
      <xdr:row>208</xdr:row>
      <xdr:rowOff>57150</xdr:rowOff>
    </xdr:from>
    <xdr:to>
      <xdr:col>7</xdr:col>
      <xdr:colOff>514350</xdr:colOff>
      <xdr:row>228</xdr:row>
      <xdr:rowOff>142875</xdr:rowOff>
    </xdr:to>
    <xdr:pic>
      <xdr:nvPicPr>
        <xdr:cNvPr id="15" name="Picture 14" descr="PARKER AIR CYL-BKT-21.jpg">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12" cstate="print"/>
        <a:stretch>
          <a:fillRect/>
        </a:stretch>
      </xdr:blipFill>
      <xdr:spPr>
        <a:xfrm>
          <a:off x="16040100" y="20974050"/>
          <a:ext cx="7372350" cy="3895725"/>
        </a:xfrm>
        <a:prstGeom prst="rect">
          <a:avLst/>
        </a:prstGeom>
      </xdr:spPr>
    </xdr:pic>
    <xdr:clientData/>
  </xdr:twoCellAnchor>
  <xdr:twoCellAnchor editAs="oneCell">
    <xdr:from>
      <xdr:col>0</xdr:col>
      <xdr:colOff>323850</xdr:colOff>
      <xdr:row>230</xdr:row>
      <xdr:rowOff>0</xdr:rowOff>
    </xdr:from>
    <xdr:to>
      <xdr:col>7</xdr:col>
      <xdr:colOff>561975</xdr:colOff>
      <xdr:row>255</xdr:row>
      <xdr:rowOff>38100</xdr:rowOff>
    </xdr:to>
    <xdr:pic>
      <xdr:nvPicPr>
        <xdr:cNvPr id="16" name="Picture 15" descr="PARKER AIR CYL-BKT-23.jpg">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3" cstate="print"/>
        <a:stretch>
          <a:fillRect/>
        </a:stretch>
      </xdr:blipFill>
      <xdr:spPr>
        <a:xfrm>
          <a:off x="16154400" y="25107900"/>
          <a:ext cx="7372350" cy="4800600"/>
        </a:xfrm>
        <a:prstGeom prst="rect">
          <a:avLst/>
        </a:prstGeom>
      </xdr:spPr>
    </xdr:pic>
    <xdr:clientData/>
  </xdr:twoCellAnchor>
  <xdr:twoCellAnchor editAs="oneCell">
    <xdr:from>
      <xdr:col>0</xdr:col>
      <xdr:colOff>342900</xdr:colOff>
      <xdr:row>256</xdr:row>
      <xdr:rowOff>57150</xdr:rowOff>
    </xdr:from>
    <xdr:to>
      <xdr:col>7</xdr:col>
      <xdr:colOff>523875</xdr:colOff>
      <xdr:row>280</xdr:row>
      <xdr:rowOff>28575</xdr:rowOff>
    </xdr:to>
    <xdr:pic>
      <xdr:nvPicPr>
        <xdr:cNvPr id="17" name="Picture 16" descr="PARKER AIR CYL-BKT-24.jpg">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4" cstate="print"/>
        <a:stretch>
          <a:fillRect/>
        </a:stretch>
      </xdr:blipFill>
      <xdr:spPr>
        <a:xfrm>
          <a:off x="16173450" y="30118050"/>
          <a:ext cx="7334250" cy="4543425"/>
        </a:xfrm>
        <a:prstGeom prst="rect">
          <a:avLst/>
        </a:prstGeom>
      </xdr:spPr>
    </xdr:pic>
    <xdr:clientData/>
  </xdr:twoCellAnchor>
  <xdr:twoCellAnchor editAs="oneCell">
    <xdr:from>
      <xdr:col>1</xdr:col>
      <xdr:colOff>0</xdr:colOff>
      <xdr:row>138</xdr:row>
      <xdr:rowOff>133350</xdr:rowOff>
    </xdr:from>
    <xdr:to>
      <xdr:col>8</xdr:col>
      <xdr:colOff>57150</xdr:colOff>
      <xdr:row>161</xdr:row>
      <xdr:rowOff>161925</xdr:rowOff>
    </xdr:to>
    <xdr:pic>
      <xdr:nvPicPr>
        <xdr:cNvPr id="18" name="Picture 17" descr="PARKER AIR CYL-0B.jpg">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5" cstate="print"/>
        <a:stretch>
          <a:fillRect/>
        </a:stretch>
      </xdr:blipFill>
      <xdr:spPr>
        <a:xfrm>
          <a:off x="257175" y="8086725"/>
          <a:ext cx="7467600" cy="4400550"/>
        </a:xfrm>
        <a:prstGeom prst="rect">
          <a:avLst/>
        </a:prstGeom>
      </xdr:spPr>
    </xdr:pic>
    <xdr:clientData/>
  </xdr:twoCellAnchor>
  <xdr:twoCellAnchor editAs="oneCell">
    <xdr:from>
      <xdr:col>1</xdr:col>
      <xdr:colOff>628650</xdr:colOff>
      <xdr:row>7</xdr:row>
      <xdr:rowOff>19050</xdr:rowOff>
    </xdr:from>
    <xdr:to>
      <xdr:col>5</xdr:col>
      <xdr:colOff>238125</xdr:colOff>
      <xdr:row>25</xdr:row>
      <xdr:rowOff>0</xdr:rowOff>
    </xdr:to>
    <xdr:pic>
      <xdr:nvPicPr>
        <xdr:cNvPr id="19" name="Picture 18" descr="PARKER AIR CYL-20.jpg">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6" cstate="print"/>
        <a:stretch>
          <a:fillRect/>
        </a:stretch>
      </xdr:blipFill>
      <xdr:spPr>
        <a:xfrm>
          <a:off x="8801100" y="1504950"/>
          <a:ext cx="5191125" cy="3409950"/>
        </a:xfrm>
        <a:prstGeom prst="rect">
          <a:avLst/>
        </a:prstGeom>
      </xdr:spPr>
    </xdr:pic>
    <xdr:clientData/>
  </xdr:twoCellAnchor>
  <xdr:twoCellAnchor editAs="oneCell">
    <xdr:from>
      <xdr:col>1</xdr:col>
      <xdr:colOff>857250</xdr:colOff>
      <xdr:row>42</xdr:row>
      <xdr:rowOff>57150</xdr:rowOff>
    </xdr:from>
    <xdr:to>
      <xdr:col>7</xdr:col>
      <xdr:colOff>495300</xdr:colOff>
      <xdr:row>56</xdr:row>
      <xdr:rowOff>85725</xdr:rowOff>
    </xdr:to>
    <xdr:pic>
      <xdr:nvPicPr>
        <xdr:cNvPr id="21" name="Picture 20" descr="PARKER AIR CYL+CRANK-21.jpg">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7" cstate="print"/>
        <a:stretch>
          <a:fillRect/>
        </a:stretch>
      </xdr:blipFill>
      <xdr:spPr>
        <a:xfrm>
          <a:off x="9029700" y="5543550"/>
          <a:ext cx="6438900" cy="2695575"/>
        </a:xfrm>
        <a:prstGeom prst="rect">
          <a:avLst/>
        </a:prstGeom>
      </xdr:spPr>
    </xdr:pic>
    <xdr:clientData/>
  </xdr:twoCellAnchor>
  <xdr:twoCellAnchor editAs="oneCell">
    <xdr:from>
      <xdr:col>1</xdr:col>
      <xdr:colOff>1171575</xdr:colOff>
      <xdr:row>29</xdr:row>
      <xdr:rowOff>0</xdr:rowOff>
    </xdr:from>
    <xdr:to>
      <xdr:col>7</xdr:col>
      <xdr:colOff>428625</xdr:colOff>
      <xdr:row>41</xdr:row>
      <xdr:rowOff>76200</xdr:rowOff>
    </xdr:to>
    <xdr:pic>
      <xdr:nvPicPr>
        <xdr:cNvPr id="20" name="Picture 19" descr="AIR DAMPER-1.jpg">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8" cstate="print"/>
        <a:stretch>
          <a:fillRect/>
        </a:stretch>
      </xdr:blipFill>
      <xdr:spPr>
        <a:xfrm>
          <a:off x="1428750" y="5648325"/>
          <a:ext cx="6057900" cy="2362200"/>
        </a:xfrm>
        <a:prstGeom prst="rect">
          <a:avLst/>
        </a:prstGeom>
      </xdr:spPr>
    </xdr:pic>
    <xdr:clientData/>
  </xdr:twoCellAnchor>
  <xdr:twoCellAnchor>
    <xdr:from>
      <xdr:col>1</xdr:col>
      <xdr:colOff>104775</xdr:colOff>
      <xdr:row>75</xdr:row>
      <xdr:rowOff>180975</xdr:rowOff>
    </xdr:from>
    <xdr:to>
      <xdr:col>1</xdr:col>
      <xdr:colOff>3076575</xdr:colOff>
      <xdr:row>100</xdr:row>
      <xdr:rowOff>85725</xdr:rowOff>
    </xdr:to>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361950" y="14706600"/>
          <a:ext cx="2971800" cy="466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Typical Air Power Application  - right                                                   </a:t>
          </a:r>
          <a:r>
            <a:rPr lang="en-US" sz="1100"/>
            <a:t>Air is drawn into</a:t>
          </a:r>
          <a:r>
            <a:rPr lang="en-US" sz="1100" baseline="0"/>
            <a:t> the pump through a filter/silencer.  The air is compressed in the range 80 to 100 psi (pounds per square inch) in a typical industrial application.                                          The compressed air is stored in a </a:t>
          </a:r>
          <a:r>
            <a:rPr lang="en-US" sz="1100" b="1" baseline="0"/>
            <a:t>receiver</a:t>
          </a:r>
          <a:r>
            <a:rPr lang="en-US" sz="1100" baseline="0"/>
            <a:t> allowing the noisy air pump to stop until air leaves the system and more air is needed.                 An </a:t>
          </a:r>
          <a:r>
            <a:rPr lang="en-US" sz="1100" b="1" baseline="0"/>
            <a:t>FLR</a:t>
          </a:r>
          <a:r>
            <a:rPr lang="en-US" sz="1100" baseline="0"/>
            <a:t> (filter-regulator-lubricator) </a:t>
          </a:r>
          <a:r>
            <a:rPr lang="en-US" sz="1100" u="sng" baseline="0"/>
            <a:t>must </a:t>
          </a:r>
          <a:r>
            <a:rPr lang="en-US" sz="1100" baseline="0"/>
            <a:t>be installed in an air supply.                                                        The </a:t>
          </a:r>
          <a:r>
            <a:rPr lang="en-US" sz="1100" b="1" baseline="0"/>
            <a:t>filter</a:t>
          </a:r>
          <a:r>
            <a:rPr lang="en-US" sz="1100" baseline="0"/>
            <a:t> prevents dust, water, and other particles from damaging precision equipment such as valves, cylinders, and air motors.                                              Pressure level is set by the</a:t>
          </a:r>
          <a:r>
            <a:rPr lang="en-US" sz="1100" b="1" baseline="0"/>
            <a:t> regulator</a:t>
          </a:r>
          <a:r>
            <a:rPr lang="en-US" sz="1100" baseline="0"/>
            <a:t>.                          The </a:t>
          </a:r>
          <a:r>
            <a:rPr lang="en-US" sz="1100" b="1" baseline="0"/>
            <a:t>lubricator</a:t>
          </a:r>
          <a:r>
            <a:rPr lang="en-US" sz="1100" baseline="0"/>
            <a:t> provides a small amount of oil needed by moving machinery components.      </a:t>
          </a:r>
          <a:r>
            <a:rPr lang="en-US" sz="1100" baseline="0">
              <a:solidFill>
                <a:schemeClr val="dk1"/>
              </a:solidFill>
              <a:latin typeface="+mn-lt"/>
              <a:ea typeface="+mn-ea"/>
              <a:cs typeface="+mn-cs"/>
            </a:rPr>
            <a:t>The 3-position 4-way </a:t>
          </a:r>
          <a:r>
            <a:rPr lang="en-US" sz="1100" b="1" baseline="0">
              <a:solidFill>
                <a:schemeClr val="dk1"/>
              </a:solidFill>
              <a:latin typeface="+mn-lt"/>
              <a:ea typeface="+mn-ea"/>
              <a:cs typeface="+mn-cs"/>
            </a:rPr>
            <a:t>control valve is </a:t>
          </a:r>
          <a:r>
            <a:rPr lang="en-US" sz="1100" b="0" baseline="0">
              <a:solidFill>
                <a:schemeClr val="dk1"/>
              </a:solidFill>
              <a:latin typeface="+mn-lt"/>
              <a:ea typeface="+mn-ea"/>
              <a:cs typeface="+mn-cs"/>
            </a:rPr>
            <a:t>shifted by the right solenoid to position 3 and air flows to extend  the piston and rod. The left solenoid shifts the valve to position 1 and air flows to retract the piston and rod.                                           </a:t>
          </a:r>
          <a:r>
            <a:rPr lang="en-US" sz="1100" baseline="0"/>
            <a:t>The 3-position 4-way </a:t>
          </a:r>
          <a:r>
            <a:rPr lang="en-US" sz="1100" b="1" baseline="0"/>
            <a:t>control valve </a:t>
          </a:r>
          <a:r>
            <a:rPr lang="en-US" sz="1100" baseline="0"/>
            <a:t>in this application has a float center position. This air cylinder piston and rod are free to move when the valve is centered by spring action when the solinoids are de-energized.</a:t>
          </a:r>
          <a:endParaRPr lang="en-US" sz="1100"/>
        </a:p>
      </xdr:txBody>
    </xdr:sp>
    <xdr:clientData/>
  </xdr:twoCellAnchor>
  <xdr:twoCellAnchor editAs="oneCell">
    <xdr:from>
      <xdr:col>2</xdr:col>
      <xdr:colOff>0</xdr:colOff>
      <xdr:row>76</xdr:row>
      <xdr:rowOff>0</xdr:rowOff>
    </xdr:from>
    <xdr:to>
      <xdr:col>8</xdr:col>
      <xdr:colOff>495300</xdr:colOff>
      <xdr:row>96</xdr:row>
      <xdr:rowOff>152400</xdr:rowOff>
    </xdr:to>
    <xdr:pic>
      <xdr:nvPicPr>
        <xdr:cNvPr id="26" name="Picture 25" descr="AIR CIRCUIT-1.jpg">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9" cstate="print"/>
        <a:stretch>
          <a:fillRect/>
        </a:stretch>
      </xdr:blipFill>
      <xdr:spPr>
        <a:xfrm>
          <a:off x="3362325" y="14716125"/>
          <a:ext cx="4800600" cy="3962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200025</xdr:colOff>
      <xdr:row>179</xdr:row>
      <xdr:rowOff>85726</xdr:rowOff>
    </xdr:from>
    <xdr:to>
      <xdr:col>6</xdr:col>
      <xdr:colOff>600075</xdr:colOff>
      <xdr:row>193</xdr:row>
      <xdr:rowOff>66676</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00025" y="34185226"/>
          <a:ext cx="4057650" cy="2647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1" i="0">
              <a:solidFill>
                <a:schemeClr val="dk1"/>
              </a:solidFill>
              <a:latin typeface="+mn-lt"/>
              <a:ea typeface="+mn-ea"/>
              <a:cs typeface="+mn-cs"/>
            </a:rPr>
            <a:t>PARKER 2H HEAVY DUTY HYDRAULIC CYLINDERS</a:t>
          </a:r>
        </a:p>
        <a:p>
          <a:r>
            <a:rPr lang="en-US" sz="1100" b="1" i="0">
              <a:solidFill>
                <a:schemeClr val="dk1"/>
              </a:solidFill>
              <a:latin typeface="+mn-lt"/>
              <a:ea typeface="+mn-ea"/>
              <a:cs typeface="+mn-cs"/>
            </a:rPr>
            <a:t>Features:</a:t>
          </a:r>
          <a:endParaRPr lang="en-US" sz="1100" b="0" i="0">
            <a:solidFill>
              <a:schemeClr val="dk1"/>
            </a:solidFill>
            <a:latin typeface="+mn-lt"/>
            <a:ea typeface="+mn-ea"/>
            <a:cs typeface="+mn-cs"/>
          </a:endParaRPr>
        </a:p>
        <a:p>
          <a:r>
            <a:rPr lang="en-US" sz="1100" b="1" i="0">
              <a:solidFill>
                <a:schemeClr val="dk1"/>
              </a:solidFill>
              <a:latin typeface="+mn-lt"/>
              <a:ea typeface="+mn-ea"/>
              <a:cs typeface="+mn-cs"/>
            </a:rPr>
            <a:t>Construction:</a:t>
          </a:r>
          <a:r>
            <a:rPr lang="en-US" sz="1100" b="0" i="0">
              <a:solidFill>
                <a:schemeClr val="dk1"/>
              </a:solidFill>
              <a:latin typeface="+mn-lt"/>
              <a:ea typeface="+mn-ea"/>
              <a:cs typeface="+mn-cs"/>
            </a:rPr>
            <a:t> Steel, Tie rod design; Repairable</a:t>
          </a:r>
        </a:p>
        <a:p>
          <a:r>
            <a:rPr lang="en-US" sz="1100" b="1" i="0">
              <a:solidFill>
                <a:schemeClr val="dk1"/>
              </a:solidFill>
              <a:latin typeface="+mn-lt"/>
              <a:ea typeface="+mn-ea"/>
              <a:cs typeface="+mn-cs"/>
            </a:rPr>
            <a:t>Standards:</a:t>
          </a:r>
          <a:r>
            <a:rPr lang="en-US" sz="1100" b="0" i="0">
              <a:solidFill>
                <a:schemeClr val="dk1"/>
              </a:solidFill>
              <a:latin typeface="+mn-lt"/>
              <a:ea typeface="+mn-ea"/>
              <a:cs typeface="+mn-cs"/>
            </a:rPr>
            <a:t> NFPA Heavy Duty Hydraulic, ANSI/(NFPA)T3.6.7R2-1996</a:t>
          </a:r>
        </a:p>
        <a:p>
          <a:r>
            <a:rPr lang="en-US" sz="1100" b="1" i="0">
              <a:solidFill>
                <a:schemeClr val="dk1"/>
              </a:solidFill>
              <a:latin typeface="+mn-lt"/>
              <a:ea typeface="+mn-ea"/>
              <a:cs typeface="+mn-cs"/>
            </a:rPr>
            <a:t>Bore Size:</a:t>
          </a:r>
          <a:r>
            <a:rPr lang="en-US" sz="1100" b="0" i="0">
              <a:solidFill>
                <a:schemeClr val="dk1"/>
              </a:solidFill>
              <a:latin typeface="+mn-lt"/>
              <a:ea typeface="+mn-ea"/>
              <a:cs typeface="+mn-cs"/>
            </a:rPr>
            <a:t> 1 1/2" through 6"</a:t>
          </a:r>
        </a:p>
        <a:p>
          <a:r>
            <a:rPr lang="en-US" sz="1100" b="1" i="0">
              <a:solidFill>
                <a:schemeClr val="dk1"/>
              </a:solidFill>
              <a:latin typeface="+mn-lt"/>
              <a:ea typeface="+mn-ea"/>
              <a:cs typeface="+mn-cs"/>
            </a:rPr>
            <a:t>Strokes:</a:t>
          </a:r>
          <a:r>
            <a:rPr lang="en-US" sz="1100" b="0" i="0">
              <a:solidFill>
                <a:schemeClr val="dk1"/>
              </a:solidFill>
              <a:latin typeface="+mn-lt"/>
              <a:ea typeface="+mn-ea"/>
              <a:cs typeface="+mn-cs"/>
            </a:rPr>
            <a:t> Available in any practical length</a:t>
          </a:r>
        </a:p>
        <a:p>
          <a:r>
            <a:rPr lang="en-US" sz="1100" b="1" i="0">
              <a:solidFill>
                <a:schemeClr val="dk1"/>
              </a:solidFill>
              <a:latin typeface="+mn-lt"/>
              <a:ea typeface="+mn-ea"/>
              <a:cs typeface="+mn-cs"/>
            </a:rPr>
            <a:t>Piston Rod Diameter:</a:t>
          </a:r>
          <a:r>
            <a:rPr lang="en-US" sz="1100" b="0" i="0">
              <a:solidFill>
                <a:schemeClr val="dk1"/>
              </a:solidFill>
              <a:latin typeface="+mn-lt"/>
              <a:ea typeface="+mn-ea"/>
              <a:cs typeface="+mn-cs"/>
            </a:rPr>
            <a:t> 5/8" to 4"</a:t>
          </a:r>
        </a:p>
        <a:p>
          <a:r>
            <a:rPr lang="en-US" sz="1100" b="1" i="0">
              <a:solidFill>
                <a:schemeClr val="dk1"/>
              </a:solidFill>
              <a:latin typeface="+mn-lt"/>
              <a:ea typeface="+mn-ea"/>
              <a:cs typeface="+mn-cs"/>
            </a:rPr>
            <a:t>Operating Medium:</a:t>
          </a:r>
          <a:r>
            <a:rPr lang="en-US" sz="1100" b="0" i="0">
              <a:solidFill>
                <a:schemeClr val="dk1"/>
              </a:solidFill>
              <a:latin typeface="+mn-lt"/>
              <a:ea typeface="+mn-ea"/>
              <a:cs typeface="+mn-cs"/>
            </a:rPr>
            <a:t> Hydraulic oil</a:t>
          </a:r>
        </a:p>
        <a:p>
          <a:r>
            <a:rPr lang="en-US" sz="1100" b="1" i="0">
              <a:solidFill>
                <a:schemeClr val="dk1"/>
              </a:solidFill>
              <a:latin typeface="+mn-lt"/>
              <a:ea typeface="+mn-ea"/>
              <a:cs typeface="+mn-cs"/>
            </a:rPr>
            <a:t>Mounting Styles:</a:t>
          </a:r>
          <a:r>
            <a:rPr lang="en-US" sz="1100" b="0" i="0">
              <a:solidFill>
                <a:schemeClr val="dk1"/>
              </a:solidFill>
              <a:latin typeface="+mn-lt"/>
              <a:ea typeface="+mn-ea"/>
              <a:cs typeface="+mn-cs"/>
            </a:rPr>
            <a:t> 18 Standard</a:t>
          </a:r>
        </a:p>
        <a:p>
          <a:r>
            <a:rPr lang="en-US" sz="1100" b="1" i="0">
              <a:solidFill>
                <a:schemeClr val="dk1"/>
              </a:solidFill>
              <a:latin typeface="+mn-lt"/>
              <a:ea typeface="+mn-ea"/>
              <a:cs typeface="+mn-cs"/>
            </a:rPr>
            <a:t>Nominal Pressure:</a:t>
          </a:r>
          <a:r>
            <a:rPr lang="en-US" sz="1100" b="0" i="0">
              <a:solidFill>
                <a:schemeClr val="dk1"/>
              </a:solidFill>
              <a:latin typeface="+mn-lt"/>
              <a:ea typeface="+mn-ea"/>
              <a:cs typeface="+mn-cs"/>
            </a:rPr>
            <a:t> 3000 psi (See catalog for details)</a:t>
          </a:r>
        </a:p>
        <a:p>
          <a:r>
            <a:rPr lang="en-US" sz="1100" b="1" i="0">
              <a:solidFill>
                <a:schemeClr val="dk1"/>
              </a:solidFill>
              <a:latin typeface="+mn-lt"/>
              <a:ea typeface="+mn-ea"/>
              <a:cs typeface="+mn-cs"/>
            </a:rPr>
            <a:t>Standard Operating Temperature:</a:t>
          </a:r>
          <a:r>
            <a:rPr lang="en-US" sz="1100" b="0" i="0">
              <a:solidFill>
                <a:schemeClr val="dk1"/>
              </a:solidFill>
              <a:latin typeface="+mn-lt"/>
              <a:ea typeface="+mn-ea"/>
              <a:cs typeface="+mn-cs"/>
            </a:rPr>
            <a:t> -10°F to +165°F</a:t>
          </a:r>
        </a:p>
        <a:p>
          <a:r>
            <a:rPr lang="en-US" sz="1100" b="1" i="0">
              <a:solidFill>
                <a:schemeClr val="dk1"/>
              </a:solidFill>
              <a:latin typeface="+mn-lt"/>
              <a:ea typeface="+mn-ea"/>
              <a:cs typeface="+mn-cs"/>
            </a:rPr>
            <a:t>Optional High Temperature Option:</a:t>
          </a:r>
          <a:r>
            <a:rPr lang="en-US" sz="1100" b="0" i="0">
              <a:solidFill>
                <a:schemeClr val="dk1"/>
              </a:solidFill>
              <a:latin typeface="+mn-lt"/>
              <a:ea typeface="+mn-ea"/>
              <a:cs typeface="+mn-cs"/>
            </a:rPr>
            <a:t> -10°F to 250°F</a:t>
          </a:r>
        </a:p>
        <a:p>
          <a:r>
            <a:rPr lang="en-US" sz="1100" b="1" i="0">
              <a:solidFill>
                <a:schemeClr val="dk1"/>
              </a:solidFill>
              <a:latin typeface="+mn-lt"/>
              <a:ea typeface="+mn-ea"/>
              <a:cs typeface="+mn-cs"/>
            </a:rPr>
            <a:t>Rod Ends:</a:t>
          </a:r>
          <a:r>
            <a:rPr lang="en-US" sz="1100" b="0" i="0">
              <a:solidFill>
                <a:schemeClr val="dk1"/>
              </a:solidFill>
              <a:latin typeface="+mn-lt"/>
              <a:ea typeface="+mn-ea"/>
              <a:cs typeface="+mn-cs"/>
            </a:rPr>
            <a:t> Three standard choices; specials to order</a:t>
          </a:r>
        </a:p>
        <a:p>
          <a:r>
            <a:rPr lang="en-US" sz="1100" b="1" i="0">
              <a:solidFill>
                <a:schemeClr val="dk1"/>
              </a:solidFill>
              <a:latin typeface="+mn-lt"/>
              <a:ea typeface="+mn-ea"/>
              <a:cs typeface="+mn-cs"/>
            </a:rPr>
            <a:t>Cushions:</a:t>
          </a:r>
          <a:r>
            <a:rPr lang="en-US" sz="1100" b="0" i="0">
              <a:solidFill>
                <a:schemeClr val="dk1"/>
              </a:solidFill>
              <a:latin typeface="+mn-lt"/>
              <a:ea typeface="+mn-ea"/>
              <a:cs typeface="+mn-cs"/>
            </a:rPr>
            <a:t> Optional at either or both ends</a:t>
          </a:r>
        </a:p>
        <a:p>
          <a:r>
            <a:rPr lang="en-US" sz="1100" b="1" i="0">
              <a:solidFill>
                <a:schemeClr val="dk1"/>
              </a:solidFill>
              <a:latin typeface="+mn-lt"/>
              <a:ea typeface="+mn-ea"/>
              <a:cs typeface="+mn-cs"/>
            </a:rPr>
            <a:t>Ports:</a:t>
          </a:r>
          <a:r>
            <a:rPr lang="en-US" sz="1100" b="0" i="0">
              <a:solidFill>
                <a:schemeClr val="dk1"/>
              </a:solidFill>
              <a:latin typeface="+mn-lt"/>
              <a:ea typeface="+mn-ea"/>
              <a:cs typeface="+mn-cs"/>
            </a:rPr>
            <a:t> SAE "O" ring are standard, others are available</a:t>
          </a:r>
        </a:p>
        <a:p>
          <a:endParaRPr lang="en-US" sz="1100"/>
        </a:p>
      </xdr:txBody>
    </xdr:sp>
    <xdr:clientData/>
  </xdr:twoCellAnchor>
  <xdr:twoCellAnchor>
    <xdr:from>
      <xdr:col>0</xdr:col>
      <xdr:colOff>247650</xdr:colOff>
      <xdr:row>194</xdr:row>
      <xdr:rowOff>142875</xdr:rowOff>
    </xdr:from>
    <xdr:to>
      <xdr:col>9</xdr:col>
      <xdr:colOff>247650</xdr:colOff>
      <xdr:row>207</xdr:row>
      <xdr:rowOff>76200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47650" y="37099875"/>
          <a:ext cx="5486400" cy="2409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0">
              <a:solidFill>
                <a:schemeClr val="dk1"/>
              </a:solidFill>
              <a:latin typeface="+mn-lt"/>
              <a:ea typeface="+mn-ea"/>
              <a:cs typeface="+mn-cs"/>
            </a:rPr>
            <a:t>Additional Information:</a:t>
          </a:r>
          <a:endParaRPr lang="en-US" sz="1100" b="0" i="0">
            <a:solidFill>
              <a:schemeClr val="dk1"/>
            </a:solidFill>
            <a:latin typeface="+mn-lt"/>
            <a:ea typeface="+mn-ea"/>
            <a:cs typeface="+mn-cs"/>
          </a:endParaRPr>
        </a:p>
        <a:p>
          <a:r>
            <a:rPr lang="en-US" sz="1100" b="0" i="0">
              <a:solidFill>
                <a:schemeClr val="dk1"/>
              </a:solidFill>
              <a:latin typeface="+mn-lt"/>
              <a:ea typeface="+mn-ea"/>
              <a:cs typeface="+mn-cs"/>
            </a:rPr>
            <a:t>Removable "Jewel" Rod Gland Assembly with TS-2000 rod seal</a:t>
          </a:r>
        </a:p>
        <a:p>
          <a:r>
            <a:rPr lang="en-US" sz="1100" b="0" i="0">
              <a:solidFill>
                <a:schemeClr val="dk1"/>
              </a:solidFill>
              <a:latin typeface="+mn-lt"/>
              <a:ea typeface="+mn-ea"/>
              <a:cs typeface="+mn-cs"/>
            </a:rPr>
            <a:t>Double Lip Wiper seal</a:t>
          </a:r>
        </a:p>
        <a:p>
          <a:r>
            <a:rPr lang="en-US" sz="1100" b="0" i="0">
              <a:solidFill>
                <a:schemeClr val="dk1"/>
              </a:solidFill>
              <a:latin typeface="+mn-lt"/>
              <a:ea typeface="+mn-ea"/>
              <a:cs typeface="+mn-cs"/>
            </a:rPr>
            <a:t>High Strength Tie Rods</a:t>
          </a:r>
        </a:p>
        <a:p>
          <a:r>
            <a:rPr lang="en-US" sz="1100" b="0" i="0">
              <a:solidFill>
                <a:schemeClr val="dk1"/>
              </a:solidFill>
              <a:latin typeface="+mn-lt"/>
              <a:ea typeface="+mn-ea"/>
              <a:cs typeface="+mn-cs"/>
            </a:rPr>
            <a:t>Adjustable Floating Cushions</a:t>
          </a:r>
        </a:p>
        <a:p>
          <a:r>
            <a:rPr lang="en-US" sz="1100" b="0" i="0">
              <a:solidFill>
                <a:schemeClr val="dk1"/>
              </a:solidFill>
              <a:latin typeface="+mn-lt"/>
              <a:ea typeface="+mn-ea"/>
              <a:cs typeface="+mn-cs"/>
            </a:rPr>
            <a:t>Heavy wall steel tubing cylinder body</a:t>
          </a:r>
        </a:p>
        <a:p>
          <a:r>
            <a:rPr lang="en-US" sz="1100" b="0" i="0">
              <a:solidFill>
                <a:schemeClr val="dk1"/>
              </a:solidFill>
              <a:latin typeface="+mn-lt"/>
              <a:ea typeface="+mn-ea"/>
              <a:cs typeface="+mn-cs"/>
            </a:rPr>
            <a:t>Chrome plated, medium carbon steel, induction case hardened piston rod</a:t>
          </a:r>
        </a:p>
        <a:p>
          <a:r>
            <a:rPr lang="en-US" sz="1100" b="0" i="0">
              <a:solidFill>
                <a:schemeClr val="dk1"/>
              </a:solidFill>
              <a:latin typeface="+mn-lt"/>
              <a:ea typeface="+mn-ea"/>
              <a:cs typeface="+mn-cs"/>
            </a:rPr>
            <a:t>Piston Rod Stud, high strength steel with rolled threads is furnished on smaller piston rods</a:t>
          </a:r>
        </a:p>
        <a:p>
          <a:r>
            <a:rPr lang="en-US" sz="1100" b="0" i="0">
              <a:solidFill>
                <a:schemeClr val="dk1"/>
              </a:solidFill>
              <a:latin typeface="+mn-lt"/>
              <a:ea typeface="+mn-ea"/>
              <a:cs typeface="+mn-cs"/>
            </a:rPr>
            <a:t>One piece nodular iron piston</a:t>
          </a:r>
        </a:p>
        <a:p>
          <a:r>
            <a:rPr lang="en-US" sz="1100" b="0" i="0">
              <a:solidFill>
                <a:schemeClr val="dk1"/>
              </a:solidFill>
              <a:latin typeface="+mn-lt"/>
              <a:ea typeface="+mn-ea"/>
              <a:cs typeface="+mn-cs"/>
            </a:rPr>
            <a:t>Step cut piston rings are standard piston seals. Lip seals with backup washers are also available.</a:t>
          </a:r>
        </a:p>
        <a:p>
          <a:r>
            <a:rPr lang="en-US" sz="1100" b="0" i="0">
              <a:solidFill>
                <a:schemeClr val="dk1"/>
              </a:solidFill>
              <a:latin typeface="+mn-lt"/>
              <a:ea typeface="+mn-ea"/>
              <a:cs typeface="+mn-cs"/>
            </a:rPr>
            <a:t>Hi Load piston is available with wear rings and bronze-filled PTFE seals</a:t>
          </a:r>
        </a:p>
        <a:p>
          <a:r>
            <a:rPr lang="en-US" sz="1100" b="0" i="0">
              <a:solidFill>
                <a:schemeClr val="dk1"/>
              </a:solidFill>
              <a:latin typeface="+mn-lt"/>
              <a:ea typeface="+mn-ea"/>
              <a:cs typeface="+mn-cs"/>
            </a:rPr>
            <a:t>End of stroke sensors</a:t>
          </a:r>
        </a:p>
      </xdr:txBody>
    </xdr:sp>
    <xdr:clientData/>
  </xdr:twoCellAnchor>
  <xdr:twoCellAnchor editAs="oneCell">
    <xdr:from>
      <xdr:col>9</xdr:col>
      <xdr:colOff>533400</xdr:colOff>
      <xdr:row>178</xdr:row>
      <xdr:rowOff>152400</xdr:rowOff>
    </xdr:from>
    <xdr:to>
      <xdr:col>11</xdr:col>
      <xdr:colOff>590550</xdr:colOff>
      <xdr:row>201</xdr:row>
      <xdr:rowOff>114300</xdr:rowOff>
    </xdr:to>
    <xdr:pic>
      <xdr:nvPicPr>
        <xdr:cNvPr id="4" name="Picture 3" descr="PARKER-CYL-0.jp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9800" y="34061400"/>
          <a:ext cx="1276350" cy="4343400"/>
        </a:xfrm>
        <a:prstGeom prst="rect">
          <a:avLst/>
        </a:prstGeom>
      </xdr:spPr>
    </xdr:pic>
    <xdr:clientData/>
  </xdr:twoCellAnchor>
  <xdr:twoCellAnchor editAs="oneCell">
    <xdr:from>
      <xdr:col>0</xdr:col>
      <xdr:colOff>466725</xdr:colOff>
      <xdr:row>208</xdr:row>
      <xdr:rowOff>104775</xdr:rowOff>
    </xdr:from>
    <xdr:to>
      <xdr:col>12</xdr:col>
      <xdr:colOff>533400</xdr:colOff>
      <xdr:row>236</xdr:row>
      <xdr:rowOff>142875</xdr:rowOff>
    </xdr:to>
    <xdr:pic>
      <xdr:nvPicPr>
        <xdr:cNvPr id="5" name="Picture 4" descr="PARKER-CYL-000.jpg">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stretch>
          <a:fillRect/>
        </a:stretch>
      </xdr:blipFill>
      <xdr:spPr>
        <a:xfrm>
          <a:off x="466725" y="39728775"/>
          <a:ext cx="7381875" cy="5372100"/>
        </a:xfrm>
        <a:prstGeom prst="rect">
          <a:avLst/>
        </a:prstGeom>
      </xdr:spPr>
    </xdr:pic>
    <xdr:clientData/>
  </xdr:twoCellAnchor>
  <xdr:twoCellAnchor editAs="oneCell">
    <xdr:from>
      <xdr:col>2</xdr:col>
      <xdr:colOff>0</xdr:colOff>
      <xdr:row>238</xdr:row>
      <xdr:rowOff>0</xdr:rowOff>
    </xdr:from>
    <xdr:to>
      <xdr:col>11</xdr:col>
      <xdr:colOff>152400</xdr:colOff>
      <xdr:row>268</xdr:row>
      <xdr:rowOff>161925</xdr:rowOff>
    </xdr:to>
    <xdr:pic>
      <xdr:nvPicPr>
        <xdr:cNvPr id="6" name="Picture 5" descr="PARKER-CYL-5.jpg">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cstate="print"/>
        <a:stretch>
          <a:fillRect/>
        </a:stretch>
      </xdr:blipFill>
      <xdr:spPr>
        <a:xfrm>
          <a:off x="1219200" y="45339000"/>
          <a:ext cx="5638800" cy="5876925"/>
        </a:xfrm>
        <a:prstGeom prst="rect">
          <a:avLst/>
        </a:prstGeom>
      </xdr:spPr>
    </xdr:pic>
    <xdr:clientData/>
  </xdr:twoCellAnchor>
  <xdr:twoCellAnchor editAs="oneCell">
    <xdr:from>
      <xdr:col>0</xdr:col>
      <xdr:colOff>228600</xdr:colOff>
      <xdr:row>300</xdr:row>
      <xdr:rowOff>57150</xdr:rowOff>
    </xdr:from>
    <xdr:to>
      <xdr:col>12</xdr:col>
      <xdr:colOff>333375</xdr:colOff>
      <xdr:row>312</xdr:row>
      <xdr:rowOff>123825</xdr:rowOff>
    </xdr:to>
    <xdr:pic>
      <xdr:nvPicPr>
        <xdr:cNvPr id="7" name="Picture 6" descr="PARKER-CYL-7.jpg">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4" cstate="print"/>
        <a:stretch>
          <a:fillRect/>
        </a:stretch>
      </xdr:blipFill>
      <xdr:spPr>
        <a:xfrm>
          <a:off x="228600" y="57207150"/>
          <a:ext cx="7419975" cy="2352675"/>
        </a:xfrm>
        <a:prstGeom prst="rect">
          <a:avLst/>
        </a:prstGeom>
      </xdr:spPr>
    </xdr:pic>
    <xdr:clientData/>
  </xdr:twoCellAnchor>
  <xdr:twoCellAnchor editAs="oneCell">
    <xdr:from>
      <xdr:col>0</xdr:col>
      <xdr:colOff>228600</xdr:colOff>
      <xdr:row>269</xdr:row>
      <xdr:rowOff>104775</xdr:rowOff>
    </xdr:from>
    <xdr:to>
      <xdr:col>12</xdr:col>
      <xdr:colOff>352425</xdr:colOff>
      <xdr:row>300</xdr:row>
      <xdr:rowOff>66675</xdr:rowOff>
    </xdr:to>
    <xdr:pic>
      <xdr:nvPicPr>
        <xdr:cNvPr id="8" name="Picture 7" descr="PARKER-CYL-6.jpg">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5" cstate="print"/>
        <a:stretch>
          <a:fillRect/>
        </a:stretch>
      </xdr:blipFill>
      <xdr:spPr>
        <a:xfrm>
          <a:off x="228600" y="51349275"/>
          <a:ext cx="7439025" cy="5867400"/>
        </a:xfrm>
        <a:prstGeom prst="rect">
          <a:avLst/>
        </a:prstGeom>
      </xdr:spPr>
    </xdr:pic>
    <xdr:clientData/>
  </xdr:twoCellAnchor>
  <xdr:twoCellAnchor editAs="oneCell">
    <xdr:from>
      <xdr:col>0</xdr:col>
      <xdr:colOff>228600</xdr:colOff>
      <xdr:row>359</xdr:row>
      <xdr:rowOff>66675</xdr:rowOff>
    </xdr:from>
    <xdr:to>
      <xdr:col>12</xdr:col>
      <xdr:colOff>333375</xdr:colOff>
      <xdr:row>386</xdr:row>
      <xdr:rowOff>47625</xdr:rowOff>
    </xdr:to>
    <xdr:pic>
      <xdr:nvPicPr>
        <xdr:cNvPr id="9" name="Picture 8" descr="PARKER-CYL-8.jpg">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6" cstate="print"/>
        <a:stretch>
          <a:fillRect/>
        </a:stretch>
      </xdr:blipFill>
      <xdr:spPr>
        <a:xfrm>
          <a:off x="228600" y="68456175"/>
          <a:ext cx="7419975" cy="5124450"/>
        </a:xfrm>
        <a:prstGeom prst="rect">
          <a:avLst/>
        </a:prstGeom>
      </xdr:spPr>
    </xdr:pic>
    <xdr:clientData/>
  </xdr:twoCellAnchor>
  <xdr:twoCellAnchor editAs="oneCell">
    <xdr:from>
      <xdr:col>0</xdr:col>
      <xdr:colOff>228600</xdr:colOff>
      <xdr:row>386</xdr:row>
      <xdr:rowOff>152400</xdr:rowOff>
    </xdr:from>
    <xdr:to>
      <xdr:col>12</xdr:col>
      <xdr:colOff>323850</xdr:colOff>
      <xdr:row>415</xdr:row>
      <xdr:rowOff>114300</xdr:rowOff>
    </xdr:to>
    <xdr:pic>
      <xdr:nvPicPr>
        <xdr:cNvPr id="10" name="Picture 9" descr="PARKER-CYL-9.jpg">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7" cstate="print"/>
        <a:stretch>
          <a:fillRect/>
        </a:stretch>
      </xdr:blipFill>
      <xdr:spPr>
        <a:xfrm>
          <a:off x="228600" y="73685400"/>
          <a:ext cx="7410450" cy="5486400"/>
        </a:xfrm>
        <a:prstGeom prst="rect">
          <a:avLst/>
        </a:prstGeom>
      </xdr:spPr>
    </xdr:pic>
    <xdr:clientData/>
  </xdr:twoCellAnchor>
  <xdr:twoCellAnchor editAs="oneCell">
    <xdr:from>
      <xdr:col>0</xdr:col>
      <xdr:colOff>266700</xdr:colOff>
      <xdr:row>416</xdr:row>
      <xdr:rowOff>95250</xdr:rowOff>
    </xdr:from>
    <xdr:to>
      <xdr:col>12</xdr:col>
      <xdr:colOff>419100</xdr:colOff>
      <xdr:row>446</xdr:row>
      <xdr:rowOff>66675</xdr:rowOff>
    </xdr:to>
    <xdr:pic>
      <xdr:nvPicPr>
        <xdr:cNvPr id="11" name="Picture 10" descr="PARKER-CYL-10.jpg">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8" cstate="print"/>
        <a:stretch>
          <a:fillRect/>
        </a:stretch>
      </xdr:blipFill>
      <xdr:spPr>
        <a:xfrm>
          <a:off x="266700" y="79343250"/>
          <a:ext cx="7467600" cy="5686425"/>
        </a:xfrm>
        <a:prstGeom prst="rect">
          <a:avLst/>
        </a:prstGeom>
      </xdr:spPr>
    </xdr:pic>
    <xdr:clientData/>
  </xdr:twoCellAnchor>
  <xdr:twoCellAnchor editAs="oneCell">
    <xdr:from>
      <xdr:col>0</xdr:col>
      <xdr:colOff>257175</xdr:colOff>
      <xdr:row>138</xdr:row>
      <xdr:rowOff>114300</xdr:rowOff>
    </xdr:from>
    <xdr:to>
      <xdr:col>12</xdr:col>
      <xdr:colOff>466725</xdr:colOff>
      <xdr:row>160</xdr:row>
      <xdr:rowOff>85725</xdr:rowOff>
    </xdr:to>
    <xdr:pic>
      <xdr:nvPicPr>
        <xdr:cNvPr id="12" name="Picture 11" descr="PARKER-CYL-0000.jpg">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9" cstate="print"/>
        <a:stretch>
          <a:fillRect/>
        </a:stretch>
      </xdr:blipFill>
      <xdr:spPr>
        <a:xfrm>
          <a:off x="257175" y="26403300"/>
          <a:ext cx="7524750" cy="4162425"/>
        </a:xfrm>
        <a:prstGeom prst="rect">
          <a:avLst/>
        </a:prstGeom>
      </xdr:spPr>
    </xdr:pic>
    <xdr:clientData/>
  </xdr:twoCellAnchor>
  <xdr:twoCellAnchor editAs="oneCell">
    <xdr:from>
      <xdr:col>0</xdr:col>
      <xdr:colOff>323850</xdr:colOff>
      <xdr:row>161</xdr:row>
      <xdr:rowOff>123825</xdr:rowOff>
    </xdr:from>
    <xdr:to>
      <xdr:col>12</xdr:col>
      <xdr:colOff>419100</xdr:colOff>
      <xdr:row>177</xdr:row>
      <xdr:rowOff>95250</xdr:rowOff>
    </xdr:to>
    <xdr:pic>
      <xdr:nvPicPr>
        <xdr:cNvPr id="13" name="Picture 12" descr="PARKER-CYL-00000.jpg">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0" cstate="print"/>
        <a:stretch>
          <a:fillRect/>
        </a:stretch>
      </xdr:blipFill>
      <xdr:spPr>
        <a:xfrm>
          <a:off x="323850" y="30794325"/>
          <a:ext cx="7410450" cy="3019425"/>
        </a:xfrm>
        <a:prstGeom prst="rect">
          <a:avLst/>
        </a:prstGeom>
      </xdr:spPr>
    </xdr:pic>
    <xdr:clientData/>
  </xdr:twoCellAnchor>
  <xdr:twoCellAnchor editAs="oneCell">
    <xdr:from>
      <xdr:col>0</xdr:col>
      <xdr:colOff>279400</xdr:colOff>
      <xdr:row>314</xdr:row>
      <xdr:rowOff>19050</xdr:rowOff>
    </xdr:from>
    <xdr:to>
      <xdr:col>12</xdr:col>
      <xdr:colOff>374650</xdr:colOff>
      <xdr:row>344</xdr:row>
      <xdr:rowOff>152400</xdr:rowOff>
    </xdr:to>
    <xdr:pic>
      <xdr:nvPicPr>
        <xdr:cNvPr id="14" name="Picture 13" descr="PARKER-CYL-11.jpg">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1" cstate="print"/>
        <a:stretch>
          <a:fillRect/>
        </a:stretch>
      </xdr:blipFill>
      <xdr:spPr>
        <a:xfrm>
          <a:off x="279400" y="59836050"/>
          <a:ext cx="7410450" cy="5848350"/>
        </a:xfrm>
        <a:prstGeom prst="rect">
          <a:avLst/>
        </a:prstGeom>
      </xdr:spPr>
    </xdr:pic>
    <xdr:clientData/>
  </xdr:twoCellAnchor>
  <xdr:twoCellAnchor editAs="oneCell">
    <xdr:from>
      <xdr:col>0</xdr:col>
      <xdr:colOff>282575</xdr:colOff>
      <xdr:row>344</xdr:row>
      <xdr:rowOff>155575</xdr:rowOff>
    </xdr:from>
    <xdr:to>
      <xdr:col>12</xdr:col>
      <xdr:colOff>368300</xdr:colOff>
      <xdr:row>356</xdr:row>
      <xdr:rowOff>155575</xdr:rowOff>
    </xdr:to>
    <xdr:pic>
      <xdr:nvPicPr>
        <xdr:cNvPr id="15" name="Picture 14" descr="PARKER-CYL-12.jpg">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12" cstate="print"/>
        <a:stretch>
          <a:fillRect/>
        </a:stretch>
      </xdr:blipFill>
      <xdr:spPr>
        <a:xfrm>
          <a:off x="282575" y="65687575"/>
          <a:ext cx="7400925" cy="2286000"/>
        </a:xfrm>
        <a:prstGeom prst="rect">
          <a:avLst/>
        </a:prstGeom>
      </xdr:spPr>
    </xdr:pic>
    <xdr:clientData/>
  </xdr:twoCellAnchor>
  <xdr:twoCellAnchor editAs="oneCell">
    <xdr:from>
      <xdr:col>0</xdr:col>
      <xdr:colOff>285750</xdr:colOff>
      <xdr:row>8</xdr:row>
      <xdr:rowOff>19050</xdr:rowOff>
    </xdr:from>
    <xdr:to>
      <xdr:col>3</xdr:col>
      <xdr:colOff>523875</xdr:colOff>
      <xdr:row>19</xdr:row>
      <xdr:rowOff>76200</xdr:rowOff>
    </xdr:to>
    <xdr:pic>
      <xdr:nvPicPr>
        <xdr:cNvPr id="16" name="Picture 15" descr="CAD -1.jpg">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3" cstate="print"/>
        <a:stretch>
          <a:fillRect/>
        </a:stretch>
      </xdr:blipFill>
      <xdr:spPr>
        <a:xfrm>
          <a:off x="285750" y="1543050"/>
          <a:ext cx="2066925" cy="2152650"/>
        </a:xfrm>
        <a:prstGeom prst="rect">
          <a:avLst/>
        </a:prstGeom>
      </xdr:spPr>
    </xdr:pic>
    <xdr:clientData/>
  </xdr:twoCellAnchor>
  <xdr:twoCellAnchor editAs="oneCell">
    <xdr:from>
      <xdr:col>5</xdr:col>
      <xdr:colOff>0</xdr:colOff>
      <xdr:row>5</xdr:row>
      <xdr:rowOff>19050</xdr:rowOff>
    </xdr:from>
    <xdr:to>
      <xdr:col>11</xdr:col>
      <xdr:colOff>495300</xdr:colOff>
      <xdr:row>20</xdr:row>
      <xdr:rowOff>9525</xdr:rowOff>
    </xdr:to>
    <xdr:pic>
      <xdr:nvPicPr>
        <xdr:cNvPr id="17" name="Picture 16" descr="CAD -2.jpg">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4" cstate="print"/>
        <a:stretch>
          <a:fillRect/>
        </a:stretch>
      </xdr:blipFill>
      <xdr:spPr>
        <a:xfrm>
          <a:off x="3048000" y="971550"/>
          <a:ext cx="4152900" cy="2847975"/>
        </a:xfrm>
        <a:prstGeom prst="rect">
          <a:avLst/>
        </a:prstGeom>
      </xdr:spPr>
    </xdr:pic>
    <xdr:clientData/>
  </xdr:twoCellAnchor>
  <xdr:twoCellAnchor editAs="oneCell">
    <xdr:from>
      <xdr:col>1</xdr:col>
      <xdr:colOff>0</xdr:colOff>
      <xdr:row>22</xdr:row>
      <xdr:rowOff>0</xdr:rowOff>
    </xdr:from>
    <xdr:to>
      <xdr:col>11</xdr:col>
      <xdr:colOff>200025</xdr:colOff>
      <xdr:row>45</xdr:row>
      <xdr:rowOff>66675</xdr:rowOff>
    </xdr:to>
    <xdr:pic>
      <xdr:nvPicPr>
        <xdr:cNvPr id="18" name="Picture 17" descr="CAD -3.jpg">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15" cstate="print"/>
        <a:stretch>
          <a:fillRect/>
        </a:stretch>
      </xdr:blipFill>
      <xdr:spPr>
        <a:xfrm>
          <a:off x="609600" y="4191000"/>
          <a:ext cx="6296025" cy="4448175"/>
        </a:xfrm>
        <a:prstGeom prst="rect">
          <a:avLst/>
        </a:prstGeom>
      </xdr:spPr>
    </xdr:pic>
    <xdr:clientData/>
  </xdr:twoCellAnchor>
  <xdr:twoCellAnchor editAs="oneCell">
    <xdr:from>
      <xdr:col>1</xdr:col>
      <xdr:colOff>0</xdr:colOff>
      <xdr:row>49</xdr:row>
      <xdr:rowOff>0</xdr:rowOff>
    </xdr:from>
    <xdr:to>
      <xdr:col>11</xdr:col>
      <xdr:colOff>200025</xdr:colOff>
      <xdr:row>72</xdr:row>
      <xdr:rowOff>66675</xdr:rowOff>
    </xdr:to>
    <xdr:pic>
      <xdr:nvPicPr>
        <xdr:cNvPr id="19" name="Picture 18" descr="CAD -3.jpg">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15" cstate="print"/>
        <a:stretch>
          <a:fillRect/>
        </a:stretch>
      </xdr:blipFill>
      <xdr:spPr>
        <a:xfrm>
          <a:off x="609600" y="9334500"/>
          <a:ext cx="6296025" cy="4448175"/>
        </a:xfrm>
        <a:prstGeom prst="rect">
          <a:avLst/>
        </a:prstGeom>
      </xdr:spPr>
    </xdr:pic>
    <xdr:clientData/>
  </xdr:twoCellAnchor>
  <xdr:twoCellAnchor editAs="oneCell">
    <xdr:from>
      <xdr:col>1</xdr:col>
      <xdr:colOff>0</xdr:colOff>
      <xdr:row>74</xdr:row>
      <xdr:rowOff>0</xdr:rowOff>
    </xdr:from>
    <xdr:to>
      <xdr:col>11</xdr:col>
      <xdr:colOff>114300</xdr:colOff>
      <xdr:row>103</xdr:row>
      <xdr:rowOff>38100</xdr:rowOff>
    </xdr:to>
    <xdr:pic>
      <xdr:nvPicPr>
        <xdr:cNvPr id="20" name="Picture 19" descr="CAD -4.jpg">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6" cstate="print"/>
        <a:stretch>
          <a:fillRect/>
        </a:stretch>
      </xdr:blipFill>
      <xdr:spPr>
        <a:xfrm>
          <a:off x="609600" y="14097000"/>
          <a:ext cx="6210300" cy="5562600"/>
        </a:xfrm>
        <a:prstGeom prst="rect">
          <a:avLst/>
        </a:prstGeom>
      </xdr:spPr>
    </xdr:pic>
    <xdr:clientData/>
  </xdr:twoCellAnchor>
  <xdr:twoCellAnchor editAs="oneCell">
    <xdr:from>
      <xdr:col>1</xdr:col>
      <xdr:colOff>0</xdr:colOff>
      <xdr:row>104</xdr:row>
      <xdr:rowOff>0</xdr:rowOff>
    </xdr:from>
    <xdr:to>
      <xdr:col>11</xdr:col>
      <xdr:colOff>9525</xdr:colOff>
      <xdr:row>115</xdr:row>
      <xdr:rowOff>180975</xdr:rowOff>
    </xdr:to>
    <xdr:pic>
      <xdr:nvPicPr>
        <xdr:cNvPr id="21" name="Picture 20" descr="CAD -5.jpg">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17" cstate="print"/>
        <a:stretch>
          <a:fillRect/>
        </a:stretch>
      </xdr:blipFill>
      <xdr:spPr>
        <a:xfrm>
          <a:off x="609600" y="19812000"/>
          <a:ext cx="6105525" cy="2276475"/>
        </a:xfrm>
        <a:prstGeom prst="rect">
          <a:avLst/>
        </a:prstGeom>
      </xdr:spPr>
    </xdr:pic>
    <xdr:clientData/>
  </xdr:twoCellAnchor>
  <xdr:twoCellAnchor editAs="oneCell">
    <xdr:from>
      <xdr:col>1</xdr:col>
      <xdr:colOff>571500</xdr:colOff>
      <xdr:row>117</xdr:row>
      <xdr:rowOff>0</xdr:rowOff>
    </xdr:from>
    <xdr:to>
      <xdr:col>11</xdr:col>
      <xdr:colOff>409575</xdr:colOff>
      <xdr:row>133</xdr:row>
      <xdr:rowOff>152400</xdr:rowOff>
    </xdr:to>
    <xdr:pic>
      <xdr:nvPicPr>
        <xdr:cNvPr id="22" name="Picture 21" descr="2D &amp; 3D HYD CYL-1 DWG.jpg">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8" cstate="print"/>
        <a:stretch>
          <a:fillRect/>
        </a:stretch>
      </xdr:blipFill>
      <xdr:spPr>
        <a:xfrm>
          <a:off x="1181100" y="22288500"/>
          <a:ext cx="5934075" cy="3200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561975</xdr:colOff>
      <xdr:row>7</xdr:row>
      <xdr:rowOff>38100</xdr:rowOff>
    </xdr:from>
    <xdr:to>
      <xdr:col>9</xdr:col>
      <xdr:colOff>533400</xdr:colOff>
      <xdr:row>35</xdr:row>
      <xdr:rowOff>123825</xdr:rowOff>
    </xdr:to>
    <xdr:pic>
      <xdr:nvPicPr>
        <xdr:cNvPr id="2" name="Picture 1" descr="PARKER-VALVES-1.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561975" y="1581150"/>
          <a:ext cx="5457825" cy="5419725"/>
        </a:xfrm>
        <a:prstGeom prst="rect">
          <a:avLst/>
        </a:prstGeom>
      </xdr:spPr>
    </xdr:pic>
    <xdr:clientData/>
  </xdr:twoCellAnchor>
  <xdr:twoCellAnchor>
    <xdr:from>
      <xdr:col>0</xdr:col>
      <xdr:colOff>571499</xdr:colOff>
      <xdr:row>36</xdr:row>
      <xdr:rowOff>114300</xdr:rowOff>
    </xdr:from>
    <xdr:to>
      <xdr:col>6</xdr:col>
      <xdr:colOff>276224</xdr:colOff>
      <xdr:row>43</xdr:row>
      <xdr:rowOff>19050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571499" y="7181850"/>
          <a:ext cx="3362325"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baseline="0">
              <a:solidFill>
                <a:schemeClr val="dk1"/>
              </a:solidFill>
              <a:latin typeface="+mn-lt"/>
              <a:ea typeface="+mn-ea"/>
              <a:cs typeface="+mn-cs"/>
            </a:rPr>
            <a:t>General Description</a:t>
          </a:r>
        </a:p>
        <a:p>
          <a:r>
            <a:rPr lang="en-US" sz="1100" baseline="0">
              <a:solidFill>
                <a:schemeClr val="dk1"/>
              </a:solidFill>
              <a:latin typeface="+mn-lt"/>
              <a:ea typeface="+mn-ea"/>
              <a:cs typeface="+mn-cs"/>
            </a:rPr>
            <a:t>Series D3W directional control valves are</a:t>
          </a:r>
        </a:p>
        <a:p>
          <a:r>
            <a:rPr lang="en-US" sz="1100" baseline="0">
              <a:solidFill>
                <a:schemeClr val="dk1"/>
              </a:solidFill>
              <a:latin typeface="+mn-lt"/>
              <a:ea typeface="+mn-ea"/>
              <a:cs typeface="+mn-cs"/>
            </a:rPr>
            <a:t>high-performance, 4-chamber, direct operated, wet</a:t>
          </a:r>
        </a:p>
        <a:p>
          <a:r>
            <a:rPr lang="en-US" sz="1100" baseline="0">
              <a:solidFill>
                <a:schemeClr val="dk1"/>
              </a:solidFill>
              <a:latin typeface="+mn-lt"/>
              <a:ea typeface="+mn-ea"/>
              <a:cs typeface="+mn-cs"/>
            </a:rPr>
            <a:t>armature, solenoid controlled 3 or 4-way valves. They</a:t>
          </a:r>
        </a:p>
        <a:p>
          <a:r>
            <a:rPr lang="en-US" sz="1100" baseline="0">
              <a:solidFill>
                <a:schemeClr val="dk1"/>
              </a:solidFill>
              <a:latin typeface="+mn-lt"/>
              <a:ea typeface="+mn-ea"/>
              <a:cs typeface="+mn-cs"/>
            </a:rPr>
            <a:t>are available in 2 or 3-position and conform to NFPA’s</a:t>
          </a:r>
        </a:p>
        <a:p>
          <a:r>
            <a:rPr lang="en-US" sz="1100" baseline="0">
              <a:solidFill>
                <a:schemeClr val="dk1"/>
              </a:solidFill>
              <a:latin typeface="+mn-lt"/>
              <a:ea typeface="+mn-ea"/>
              <a:cs typeface="+mn-cs"/>
            </a:rPr>
            <a:t>D05, CETOP 5 mounting patterns.</a:t>
          </a:r>
          <a:endParaRPr lang="en-US" sz="1100"/>
        </a:p>
      </xdr:txBody>
    </xdr:sp>
    <xdr:clientData/>
  </xdr:twoCellAnchor>
  <xdr:twoCellAnchor>
    <xdr:from>
      <xdr:col>0</xdr:col>
      <xdr:colOff>352425</xdr:colOff>
      <xdr:row>44</xdr:row>
      <xdr:rowOff>104774</xdr:rowOff>
    </xdr:from>
    <xdr:to>
      <xdr:col>5</xdr:col>
      <xdr:colOff>419100</xdr:colOff>
      <xdr:row>58</xdr:row>
      <xdr:rowOff>104775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352425" y="8696324"/>
          <a:ext cx="3114675" cy="2667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baseline="0">
              <a:solidFill>
                <a:schemeClr val="dk1"/>
              </a:solidFill>
              <a:latin typeface="+mn-lt"/>
              <a:ea typeface="+mn-ea"/>
              <a:cs typeface="+mn-cs"/>
            </a:rPr>
            <a:t>Features</a:t>
          </a:r>
        </a:p>
        <a:p>
          <a:r>
            <a:rPr lang="en-US" sz="1100" baseline="0">
              <a:solidFill>
                <a:schemeClr val="dk1"/>
              </a:solidFill>
              <a:latin typeface="+mn-lt"/>
              <a:ea typeface="+mn-ea"/>
              <a:cs typeface="+mn-cs"/>
            </a:rPr>
            <a:t>• Worldwide, high flow, low pressure drop design.</a:t>
          </a:r>
        </a:p>
        <a:p>
          <a:r>
            <a:rPr lang="en-US" sz="1100" baseline="0">
              <a:solidFill>
                <a:schemeClr val="dk1"/>
              </a:solidFill>
              <a:latin typeface="+mn-lt"/>
              <a:ea typeface="+mn-ea"/>
              <a:cs typeface="+mn-cs"/>
            </a:rPr>
            <a:t>• Soft shift available.</a:t>
          </a:r>
        </a:p>
        <a:p>
          <a:r>
            <a:rPr lang="en-US" sz="1100" baseline="0">
              <a:solidFill>
                <a:schemeClr val="dk1"/>
              </a:solidFill>
              <a:latin typeface="+mn-lt"/>
              <a:ea typeface="+mn-ea"/>
              <a:cs typeface="+mn-cs"/>
            </a:rPr>
            <a:t>• 22 spools available including proportional.</a:t>
          </a:r>
        </a:p>
        <a:p>
          <a:r>
            <a:rPr lang="en-US" sz="1100" baseline="0">
              <a:solidFill>
                <a:schemeClr val="dk1"/>
              </a:solidFill>
              <a:latin typeface="+mn-lt"/>
              <a:ea typeface="+mn-ea"/>
              <a:cs typeface="+mn-cs"/>
            </a:rPr>
            <a:t>• DC surge suppression available to protect electrical</a:t>
          </a:r>
        </a:p>
        <a:p>
          <a:r>
            <a:rPr lang="en-US" sz="1100" baseline="0">
              <a:solidFill>
                <a:schemeClr val="dk1"/>
              </a:solidFill>
              <a:latin typeface="+mn-lt"/>
              <a:ea typeface="+mn-ea"/>
              <a:cs typeface="+mn-cs"/>
            </a:rPr>
            <a:t>equipment.</a:t>
          </a:r>
        </a:p>
        <a:p>
          <a:r>
            <a:rPr lang="en-US" sz="1100" baseline="0">
              <a:solidFill>
                <a:schemeClr val="dk1"/>
              </a:solidFill>
              <a:latin typeface="+mn-lt"/>
              <a:ea typeface="+mn-ea"/>
              <a:cs typeface="+mn-cs"/>
            </a:rPr>
            <a:t>• Three electrical connection options.</a:t>
          </a:r>
        </a:p>
        <a:p>
          <a:r>
            <a:rPr lang="en-US" sz="1100" baseline="0">
              <a:solidFill>
                <a:schemeClr val="dk1"/>
              </a:solidFill>
              <a:latin typeface="+mn-lt"/>
              <a:ea typeface="+mn-ea"/>
              <a:cs typeface="+mn-cs"/>
            </a:rPr>
            <a:t>• AC &amp; DC lights available.</a:t>
          </a:r>
        </a:p>
        <a:p>
          <a:r>
            <a:rPr lang="en-US" sz="1100" baseline="0">
              <a:solidFill>
                <a:schemeClr val="dk1"/>
              </a:solidFill>
              <a:latin typeface="+mn-lt"/>
              <a:ea typeface="+mn-ea"/>
              <a:cs typeface="+mn-cs"/>
            </a:rPr>
            <a:t>• Easy access mounting bolts.</a:t>
          </a:r>
        </a:p>
        <a:p>
          <a:r>
            <a:rPr lang="en-US" sz="1100" baseline="0">
              <a:solidFill>
                <a:schemeClr val="dk1"/>
              </a:solidFill>
              <a:latin typeface="+mn-lt"/>
              <a:ea typeface="+mn-ea"/>
              <a:cs typeface="+mn-cs"/>
            </a:rPr>
            <a:t>• Explosion proof availability.</a:t>
          </a:r>
        </a:p>
        <a:p>
          <a:r>
            <a:rPr lang="en-US" sz="1100" baseline="0">
              <a:solidFill>
                <a:schemeClr val="dk1"/>
              </a:solidFill>
              <a:latin typeface="+mn-lt"/>
              <a:ea typeface="+mn-ea"/>
              <a:cs typeface="+mn-cs"/>
            </a:rPr>
            <a:t>• CSA approved.</a:t>
          </a:r>
        </a:p>
        <a:p>
          <a:r>
            <a:rPr lang="en-US" sz="1100" baseline="0">
              <a:solidFill>
                <a:schemeClr val="dk1"/>
              </a:solidFill>
              <a:latin typeface="+mn-lt"/>
              <a:ea typeface="+mn-ea"/>
              <a:cs typeface="+mn-cs"/>
            </a:rPr>
            <a:t>• No tools required for coil removal.</a:t>
          </a:r>
        </a:p>
        <a:p>
          <a:r>
            <a:rPr lang="en-US" sz="1100" baseline="0">
              <a:solidFill>
                <a:schemeClr val="dk1"/>
              </a:solidFill>
              <a:latin typeface="+mn-lt"/>
              <a:ea typeface="+mn-ea"/>
              <a:cs typeface="+mn-cs"/>
            </a:rPr>
            <a:t>• Rectified coils available for high flow AC applications.</a:t>
          </a:r>
          <a:endParaRPr lang="en-US" sz="1100"/>
        </a:p>
      </xdr:txBody>
    </xdr:sp>
    <xdr:clientData/>
  </xdr:twoCellAnchor>
  <xdr:twoCellAnchor>
    <xdr:from>
      <xdr:col>5</xdr:col>
      <xdr:colOff>504825</xdr:colOff>
      <xdr:row>44</xdr:row>
      <xdr:rowOff>180975</xdr:rowOff>
    </xdr:from>
    <xdr:to>
      <xdr:col>10</xdr:col>
      <xdr:colOff>295275</xdr:colOff>
      <xdr:row>57</xdr:row>
      <xdr:rowOff>9525</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3552825" y="8772525"/>
          <a:ext cx="2838450" cy="230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baseline="0">
              <a:solidFill>
                <a:schemeClr val="dk1"/>
              </a:solidFill>
              <a:latin typeface="+mn-lt"/>
              <a:ea typeface="+mn-ea"/>
              <a:cs typeface="+mn-cs"/>
            </a:rPr>
            <a:t>Response Time (ms)</a:t>
          </a:r>
        </a:p>
        <a:p>
          <a:r>
            <a:rPr lang="en-US" sz="1100" baseline="0">
              <a:solidFill>
                <a:schemeClr val="dk1"/>
              </a:solidFill>
              <a:latin typeface="+mn-lt"/>
              <a:ea typeface="+mn-ea"/>
              <a:cs typeface="+mn-cs"/>
            </a:rPr>
            <a:t>Signal to 95% spool stroke measured at</a:t>
          </a:r>
        </a:p>
        <a:p>
          <a:r>
            <a:rPr lang="en-US" sz="1100" baseline="0">
              <a:solidFill>
                <a:schemeClr val="dk1"/>
              </a:solidFill>
              <a:latin typeface="+mn-lt"/>
              <a:ea typeface="+mn-ea"/>
              <a:cs typeface="+mn-cs"/>
            </a:rPr>
            <a:t>172 Bar (2500 PSI) and 75 LPM (20 GPM)</a:t>
          </a:r>
        </a:p>
        <a:p>
          <a:r>
            <a:rPr lang="en-US" sz="1100" b="1" baseline="0">
              <a:solidFill>
                <a:schemeClr val="dk1"/>
              </a:solidFill>
              <a:latin typeface="+mn-lt"/>
              <a:ea typeface="+mn-ea"/>
              <a:cs typeface="+mn-cs"/>
            </a:rPr>
            <a:t>Solenoid Type Pull-In Drop-Out</a:t>
          </a:r>
        </a:p>
        <a:p>
          <a:r>
            <a:rPr lang="en-US" sz="1100" baseline="0">
              <a:solidFill>
                <a:schemeClr val="dk1"/>
              </a:solidFill>
              <a:latin typeface="+mn-lt"/>
              <a:ea typeface="+mn-ea"/>
              <a:cs typeface="+mn-cs"/>
            </a:rPr>
            <a:t>AC Energize              10    21</a:t>
          </a:r>
        </a:p>
        <a:p>
          <a:r>
            <a:rPr lang="en-US" sz="1100" baseline="0">
              <a:solidFill>
                <a:schemeClr val="dk1"/>
              </a:solidFill>
              <a:latin typeface="+mn-lt"/>
              <a:ea typeface="+mn-ea"/>
              <a:cs typeface="+mn-cs"/>
            </a:rPr>
            <a:t>AC De-energize        25    35</a:t>
          </a:r>
        </a:p>
        <a:p>
          <a:r>
            <a:rPr lang="en-US" sz="1100" baseline="0">
              <a:solidFill>
                <a:schemeClr val="dk1"/>
              </a:solidFill>
              <a:latin typeface="+mn-lt"/>
              <a:ea typeface="+mn-ea"/>
              <a:cs typeface="+mn-cs"/>
            </a:rPr>
            <a:t>DC Energize              62  110</a:t>
          </a:r>
        </a:p>
        <a:p>
          <a:r>
            <a:rPr lang="en-US" sz="1100" baseline="0">
              <a:solidFill>
                <a:schemeClr val="dk1"/>
              </a:solidFill>
              <a:latin typeface="+mn-lt"/>
              <a:ea typeface="+mn-ea"/>
              <a:cs typeface="+mn-cs"/>
            </a:rPr>
            <a:t>DC De-energize        58    85                                     </a:t>
          </a:r>
          <a:r>
            <a:rPr lang="en-US" sz="1100" b="1" baseline="0">
              <a:solidFill>
                <a:schemeClr val="dk1"/>
              </a:solidFill>
              <a:latin typeface="+mn-lt"/>
              <a:ea typeface="+mn-ea"/>
              <a:cs typeface="+mn-cs"/>
            </a:rPr>
            <a:t>Leakage Rates Maximum Allowable:</a:t>
          </a:r>
        </a:p>
        <a:p>
          <a:r>
            <a:rPr lang="en-US" sz="1100" b="1" baseline="0">
              <a:solidFill>
                <a:schemeClr val="dk1"/>
              </a:solidFill>
              <a:latin typeface="+mn-lt"/>
              <a:ea typeface="+mn-ea"/>
              <a:cs typeface="+mn-cs"/>
            </a:rPr>
            <a:t>100 SSU @ 19.6 cc (0.38 Cu. in.) per Minute/</a:t>
          </a:r>
        </a:p>
        <a:p>
          <a:r>
            <a:rPr lang="en-US" sz="1100" b="1" baseline="0">
              <a:solidFill>
                <a:schemeClr val="dk1"/>
              </a:solidFill>
              <a:latin typeface="+mn-lt"/>
              <a:ea typeface="+mn-ea"/>
              <a:cs typeface="+mn-cs"/>
            </a:rPr>
            <a:t>49°C (120°F) Land @ 69 Bar (1000 PSI)</a:t>
          </a:r>
        </a:p>
        <a:p>
          <a:r>
            <a:rPr lang="en-US" sz="1100" baseline="0">
              <a:solidFill>
                <a:schemeClr val="dk1"/>
              </a:solidFill>
              <a:latin typeface="+mn-lt"/>
              <a:ea typeface="+mn-ea"/>
              <a:cs typeface="+mn-cs"/>
            </a:rPr>
            <a:t>35 cc (2.19 Cu. in.) per Minute/</a:t>
          </a:r>
        </a:p>
        <a:p>
          <a:r>
            <a:rPr lang="en-US" sz="1100" baseline="0">
              <a:solidFill>
                <a:schemeClr val="dk1"/>
              </a:solidFill>
              <a:latin typeface="+mn-lt"/>
              <a:ea typeface="+mn-ea"/>
              <a:cs typeface="+mn-cs"/>
            </a:rPr>
            <a:t>Land @ 207 Bar (3000 PSI)*</a:t>
          </a:r>
          <a:endParaRPr lang="en-US" sz="1100"/>
        </a:p>
      </xdr:txBody>
    </xdr:sp>
    <xdr:clientData/>
  </xdr:twoCellAnchor>
  <xdr:twoCellAnchor editAs="oneCell">
    <xdr:from>
      <xdr:col>0</xdr:col>
      <xdr:colOff>0</xdr:colOff>
      <xdr:row>59</xdr:row>
      <xdr:rowOff>76200</xdr:rowOff>
    </xdr:from>
    <xdr:to>
      <xdr:col>5</xdr:col>
      <xdr:colOff>266700</xdr:colOff>
      <xdr:row>87</xdr:row>
      <xdr:rowOff>171450</xdr:rowOff>
    </xdr:to>
    <xdr:pic>
      <xdr:nvPicPr>
        <xdr:cNvPr id="6" name="Picture 5" descr="PARKER-VALVES-2.jp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cstate="print"/>
        <a:stretch>
          <a:fillRect/>
        </a:stretch>
      </xdr:blipFill>
      <xdr:spPr>
        <a:xfrm>
          <a:off x="0" y="11496675"/>
          <a:ext cx="3314700" cy="5429250"/>
        </a:xfrm>
        <a:prstGeom prst="rect">
          <a:avLst/>
        </a:prstGeom>
      </xdr:spPr>
    </xdr:pic>
    <xdr:clientData/>
  </xdr:twoCellAnchor>
  <xdr:twoCellAnchor editAs="oneCell">
    <xdr:from>
      <xdr:col>5</xdr:col>
      <xdr:colOff>161925</xdr:colOff>
      <xdr:row>59</xdr:row>
      <xdr:rowOff>76200</xdr:rowOff>
    </xdr:from>
    <xdr:to>
      <xdr:col>13</xdr:col>
      <xdr:colOff>9525</xdr:colOff>
      <xdr:row>79</xdr:row>
      <xdr:rowOff>152400</xdr:rowOff>
    </xdr:to>
    <xdr:pic>
      <xdr:nvPicPr>
        <xdr:cNvPr id="7" name="Picture 6" descr="PARKER-VALVES-3.jpg">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3" cstate="print"/>
        <a:stretch>
          <a:fillRect/>
        </a:stretch>
      </xdr:blipFill>
      <xdr:spPr>
        <a:xfrm>
          <a:off x="3209925" y="11496675"/>
          <a:ext cx="4724400" cy="3886200"/>
        </a:xfrm>
        <a:prstGeom prst="rect">
          <a:avLst/>
        </a:prstGeom>
      </xdr:spPr>
    </xdr:pic>
    <xdr:clientData/>
  </xdr:twoCellAnchor>
  <xdr:twoCellAnchor editAs="oneCell">
    <xdr:from>
      <xdr:col>0</xdr:col>
      <xdr:colOff>400050</xdr:colOff>
      <xdr:row>89</xdr:row>
      <xdr:rowOff>133350</xdr:rowOff>
    </xdr:from>
    <xdr:to>
      <xdr:col>11</xdr:col>
      <xdr:colOff>419100</xdr:colOff>
      <xdr:row>109</xdr:row>
      <xdr:rowOff>28575</xdr:rowOff>
    </xdr:to>
    <xdr:pic>
      <xdr:nvPicPr>
        <xdr:cNvPr id="8" name="Picture 7" descr="PARKER-VALVES-4.jpg">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4" cstate="print"/>
        <a:stretch>
          <a:fillRect/>
        </a:stretch>
      </xdr:blipFill>
      <xdr:spPr>
        <a:xfrm>
          <a:off x="400050" y="17297400"/>
          <a:ext cx="6724650" cy="3705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38100</xdr:colOff>
      <xdr:row>7</xdr:row>
      <xdr:rowOff>133350</xdr:rowOff>
    </xdr:from>
    <xdr:to>
      <xdr:col>8</xdr:col>
      <xdr:colOff>371475</xdr:colOff>
      <xdr:row>29</xdr:row>
      <xdr:rowOff>85725</xdr:rowOff>
    </xdr:to>
    <xdr:pic>
      <xdr:nvPicPr>
        <xdr:cNvPr id="15" name="Picture 14" descr="PARKER-ELECT-HYD-CYL-2.jpg">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cstate="print"/>
        <a:stretch>
          <a:fillRect/>
        </a:stretch>
      </xdr:blipFill>
      <xdr:spPr>
        <a:xfrm>
          <a:off x="4267200" y="1600200"/>
          <a:ext cx="3381375" cy="4143375"/>
        </a:xfrm>
        <a:prstGeom prst="rect">
          <a:avLst/>
        </a:prstGeom>
      </xdr:spPr>
    </xdr:pic>
    <xdr:clientData/>
  </xdr:twoCellAnchor>
  <xdr:twoCellAnchor>
    <xdr:from>
      <xdr:col>1</xdr:col>
      <xdr:colOff>104776</xdr:colOff>
      <xdr:row>32</xdr:row>
      <xdr:rowOff>0</xdr:rowOff>
    </xdr:from>
    <xdr:to>
      <xdr:col>2</xdr:col>
      <xdr:colOff>895351</xdr:colOff>
      <xdr:row>58</xdr:row>
      <xdr:rowOff>180974</xdr:rowOff>
    </xdr:to>
    <xdr:sp macro="" textlink="">
      <xdr:nvSpPr>
        <xdr:cNvPr id="16" name="TextBox 15">
          <a:extLst>
            <a:ext uri="{FF2B5EF4-FFF2-40B4-BE49-F238E27FC236}">
              <a16:creationId xmlns:a16="http://schemas.microsoft.com/office/drawing/2014/main" id="{00000000-0008-0000-0600-000010000000}"/>
            </a:ext>
          </a:extLst>
        </xdr:cNvPr>
        <xdr:cNvSpPr txBox="1"/>
      </xdr:nvSpPr>
      <xdr:spPr>
        <a:xfrm>
          <a:off x="314326" y="6229350"/>
          <a:ext cx="3467100" cy="51339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aseline="0">
              <a:solidFill>
                <a:schemeClr val="dk1"/>
              </a:solidFill>
              <a:latin typeface="+mn-lt"/>
              <a:ea typeface="+mn-ea"/>
              <a:cs typeface="+mn-cs"/>
            </a:rPr>
            <a:t>Parker Compact EHA (Electro-Hydraulic Actuator) manufactured by the Parker Hannifin Corporation, Oildyne Division.                                                                                                 Base unit by stroke length: </a:t>
          </a:r>
        </a:p>
        <a:p>
          <a:r>
            <a:rPr lang="en-US" sz="1100" baseline="0">
              <a:solidFill>
                <a:schemeClr val="dk1"/>
              </a:solidFill>
              <a:latin typeface="+mn-lt"/>
              <a:ea typeface="+mn-ea"/>
              <a:cs typeface="+mn-cs"/>
            </a:rPr>
            <a:t>102 mm (4 in) 2.1 kg (4.7 lbs) </a:t>
          </a:r>
        </a:p>
        <a:p>
          <a:r>
            <a:rPr lang="en-US" sz="1100" baseline="0">
              <a:solidFill>
                <a:schemeClr val="dk1"/>
              </a:solidFill>
              <a:latin typeface="+mn-lt"/>
              <a:ea typeface="+mn-ea"/>
              <a:cs typeface="+mn-cs"/>
            </a:rPr>
            <a:t>152 mm (6 in) 2.8 kg (6.5 lbs) </a:t>
          </a:r>
        </a:p>
        <a:p>
          <a:r>
            <a:rPr lang="en-US" sz="1100" baseline="0">
              <a:solidFill>
                <a:schemeClr val="dk1"/>
              </a:solidFill>
              <a:latin typeface="+mn-lt"/>
              <a:ea typeface="+mn-ea"/>
              <a:cs typeface="+mn-cs"/>
            </a:rPr>
            <a:t>203 mm (8 in) 3.5 kg (7.6 lbs) </a:t>
          </a:r>
        </a:p>
        <a:p>
          <a:r>
            <a:rPr lang="en-US" sz="1100" baseline="0">
              <a:solidFill>
                <a:schemeClr val="dk1"/>
              </a:solidFill>
              <a:latin typeface="+mn-lt"/>
              <a:ea typeface="+mn-ea"/>
              <a:cs typeface="+mn-cs"/>
            </a:rPr>
            <a:t>Add for motor: </a:t>
          </a:r>
        </a:p>
        <a:p>
          <a:r>
            <a:rPr lang="en-US" sz="1100" baseline="0">
              <a:solidFill>
                <a:schemeClr val="dk1"/>
              </a:solidFill>
              <a:latin typeface="+mn-lt"/>
              <a:ea typeface="+mn-ea"/>
              <a:cs typeface="+mn-cs"/>
            </a:rPr>
            <a:t>12 VDC or 24 VDC 245W +1.5 kg (3.3 lb) </a:t>
          </a:r>
        </a:p>
        <a:p>
          <a:r>
            <a:rPr lang="en-US" sz="1100" baseline="0">
              <a:solidFill>
                <a:schemeClr val="dk1"/>
              </a:solidFill>
              <a:latin typeface="+mn-lt"/>
              <a:ea typeface="+mn-ea"/>
              <a:cs typeface="+mn-cs"/>
            </a:rPr>
            <a:t>12 VDC or 24 VDC 560W +2.0 kg (4.3 lb) </a:t>
          </a:r>
        </a:p>
        <a:p>
          <a:r>
            <a:rPr lang="en-US" sz="1100" baseline="0">
              <a:solidFill>
                <a:schemeClr val="dk1"/>
              </a:solidFill>
              <a:latin typeface="+mn-lt"/>
              <a:ea typeface="+mn-ea"/>
              <a:cs typeface="+mn-cs"/>
            </a:rPr>
            <a:t>EHA is intended to be used for specific applications requiring actuation defined by the customer. Listed below are the acceptable operation parameters: </a:t>
          </a:r>
        </a:p>
        <a:p>
          <a:r>
            <a:rPr lang="en-US" sz="1100" baseline="0">
              <a:solidFill>
                <a:schemeClr val="dk1"/>
              </a:solidFill>
              <a:latin typeface="+mn-lt"/>
              <a:ea typeface="+mn-ea"/>
              <a:cs typeface="+mn-cs"/>
            </a:rPr>
            <a:t>Maximum forces for actuator extend: </a:t>
          </a:r>
        </a:p>
        <a:p>
          <a:r>
            <a:rPr lang="en-US" sz="1100" baseline="0">
              <a:solidFill>
                <a:schemeClr val="dk1"/>
              </a:solidFill>
              <a:latin typeface="+mn-lt"/>
              <a:ea typeface="+mn-ea"/>
              <a:cs typeface="+mn-cs"/>
            </a:rPr>
            <a:t>21,350 Nf (4,800 lbf) with gear pump </a:t>
          </a:r>
        </a:p>
        <a:p>
          <a:r>
            <a:rPr lang="en-US" sz="1100" baseline="0">
              <a:solidFill>
                <a:schemeClr val="dk1"/>
              </a:solidFill>
              <a:latin typeface="+mn-lt"/>
              <a:ea typeface="+mn-ea"/>
              <a:cs typeface="+mn-cs"/>
            </a:rPr>
            <a:t>Maximum forces for actuator retract: </a:t>
          </a:r>
        </a:p>
        <a:p>
          <a:r>
            <a:rPr lang="en-US" sz="1100" baseline="0">
              <a:solidFill>
                <a:schemeClr val="dk1"/>
              </a:solidFill>
              <a:latin typeface="+mn-lt"/>
              <a:ea typeface="+mn-ea"/>
              <a:cs typeface="+mn-cs"/>
            </a:rPr>
            <a:t>16,000 Nf (3,600 lbf) </a:t>
          </a:r>
        </a:p>
        <a:p>
          <a:r>
            <a:rPr lang="en-US" sz="1100" baseline="0">
              <a:solidFill>
                <a:schemeClr val="dk1"/>
              </a:solidFill>
              <a:latin typeface="+mn-lt"/>
              <a:ea typeface="+mn-ea"/>
              <a:cs typeface="+mn-cs"/>
            </a:rPr>
            <a:t>Note: The maximum forces listed above are the highest forces available for an EHA unit. The maximum forces listed on your unit label will match the specific unit configured for your application. </a:t>
          </a:r>
        </a:p>
        <a:p>
          <a:r>
            <a:rPr lang="en-US" sz="1100" baseline="0">
              <a:solidFill>
                <a:schemeClr val="dk1"/>
              </a:solidFill>
              <a:latin typeface="+mn-lt"/>
              <a:ea typeface="+mn-ea"/>
              <a:cs typeface="+mn-cs"/>
            </a:rPr>
            <a:t>Power range for intermittent duty: </a:t>
          </a:r>
        </a:p>
        <a:p>
          <a:r>
            <a:rPr lang="en-US" sz="1100" baseline="0">
              <a:solidFill>
                <a:schemeClr val="dk1"/>
              </a:solidFill>
              <a:latin typeface="+mn-lt"/>
              <a:ea typeface="+mn-ea"/>
              <a:cs typeface="+mn-cs"/>
            </a:rPr>
            <a:t>12 or 24 VDC </a:t>
          </a:r>
        </a:p>
        <a:p>
          <a:r>
            <a:rPr lang="en-US" sz="1100" baseline="0">
              <a:solidFill>
                <a:schemeClr val="dk1"/>
              </a:solidFill>
              <a:latin typeface="+mn-lt"/>
              <a:ea typeface="+mn-ea"/>
              <a:cs typeface="+mn-cs"/>
            </a:rPr>
            <a:t>.25 kW to .56 kW (.33 to .75 hp) </a:t>
          </a:r>
        </a:p>
        <a:p>
          <a:r>
            <a:rPr lang="en-US" sz="1100" baseline="0">
              <a:solidFill>
                <a:schemeClr val="dk1"/>
              </a:solidFill>
              <a:latin typeface="+mn-lt"/>
              <a:ea typeface="+mn-ea"/>
              <a:cs typeface="+mn-cs"/>
            </a:rPr>
            <a:t>Operating temperature: -34°C to +65°C (-30°F to +150°F) </a:t>
          </a:r>
        </a:p>
        <a:p>
          <a:r>
            <a:rPr lang="en-US" sz="1100" baseline="0">
              <a:solidFill>
                <a:schemeClr val="dk1"/>
              </a:solidFill>
              <a:latin typeface="+mn-lt"/>
              <a:ea typeface="+mn-ea"/>
              <a:cs typeface="+mn-cs"/>
            </a:rPr>
            <a:t>Storage temperature: -34°C to +93°C (-30°F to +200°F) </a:t>
          </a:r>
        </a:p>
        <a:p>
          <a:r>
            <a:rPr lang="en-US" sz="1100" baseline="0">
              <a:solidFill>
                <a:schemeClr val="dk1"/>
              </a:solidFill>
              <a:latin typeface="+mn-lt"/>
              <a:ea typeface="+mn-ea"/>
              <a:cs typeface="+mn-cs"/>
            </a:rPr>
            <a:t>Maximum rate: 84 mm/sec (3.3 in/sec) at no load </a:t>
          </a:r>
        </a:p>
        <a:p>
          <a:r>
            <a:rPr lang="en-US" sz="1100" b="1" baseline="0">
              <a:solidFill>
                <a:schemeClr val="dk1"/>
              </a:solidFill>
              <a:latin typeface="+mn-lt"/>
              <a:ea typeface="+mn-ea"/>
              <a:cs typeface="+mn-cs"/>
            </a:rPr>
            <a:t>EHA is intended for intermittent use only. It is not designed for continuous operation. </a:t>
          </a:r>
          <a:endParaRPr lang="en-US" sz="1100"/>
        </a:p>
      </xdr:txBody>
    </xdr:sp>
    <xdr:clientData/>
  </xdr:twoCellAnchor>
  <xdr:twoCellAnchor editAs="oneCell">
    <xdr:from>
      <xdr:col>1</xdr:col>
      <xdr:colOff>257175</xdr:colOff>
      <xdr:row>7</xdr:row>
      <xdr:rowOff>171450</xdr:rowOff>
    </xdr:from>
    <xdr:to>
      <xdr:col>3</xdr:col>
      <xdr:colOff>19050</xdr:colOff>
      <xdr:row>30</xdr:row>
      <xdr:rowOff>66675</xdr:rowOff>
    </xdr:to>
    <xdr:pic>
      <xdr:nvPicPr>
        <xdr:cNvPr id="17" name="Picture 16" descr="PARKER-ELECT-HYD-CYL-0.jpg">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2" cstate="print"/>
        <a:stretch>
          <a:fillRect/>
        </a:stretch>
      </xdr:blipFill>
      <xdr:spPr>
        <a:xfrm>
          <a:off x="466725" y="1666875"/>
          <a:ext cx="3781425" cy="4276725"/>
        </a:xfrm>
        <a:prstGeom prst="rect">
          <a:avLst/>
        </a:prstGeom>
      </xdr:spPr>
    </xdr:pic>
    <xdr:clientData/>
  </xdr:twoCellAnchor>
  <xdr:twoCellAnchor editAs="oneCell">
    <xdr:from>
      <xdr:col>2</xdr:col>
      <xdr:colOff>1023938</xdr:colOff>
      <xdr:row>31</xdr:row>
      <xdr:rowOff>119064</xdr:rowOff>
    </xdr:from>
    <xdr:to>
      <xdr:col>8</xdr:col>
      <xdr:colOff>557213</xdr:colOff>
      <xdr:row>58</xdr:row>
      <xdr:rowOff>128589</xdr:rowOff>
    </xdr:to>
    <xdr:pic>
      <xdr:nvPicPr>
        <xdr:cNvPr id="19" name="Picture 18" descr="PARKER-ELECT-HYD-CYL-3.jpg">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3" cstate="print"/>
        <a:stretch>
          <a:fillRect/>
        </a:stretch>
      </xdr:blipFill>
      <xdr:spPr>
        <a:xfrm rot="5400000">
          <a:off x="3295650" y="6772277"/>
          <a:ext cx="5153025" cy="3924300"/>
        </a:xfrm>
        <a:prstGeom prst="rect">
          <a:avLst/>
        </a:prstGeom>
      </xdr:spPr>
    </xdr:pic>
    <xdr:clientData/>
  </xdr:twoCellAnchor>
  <xdr:twoCellAnchor editAs="oneCell">
    <xdr:from>
      <xdr:col>1</xdr:col>
      <xdr:colOff>1676400</xdr:colOff>
      <xdr:row>59</xdr:row>
      <xdr:rowOff>95250</xdr:rowOff>
    </xdr:from>
    <xdr:to>
      <xdr:col>6</xdr:col>
      <xdr:colOff>371475</xdr:colOff>
      <xdr:row>81</xdr:row>
      <xdr:rowOff>85725</xdr:rowOff>
    </xdr:to>
    <xdr:pic>
      <xdr:nvPicPr>
        <xdr:cNvPr id="20" name="Picture 19" descr="PARKER-ELECT-HYD-CYL-4.jpg">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4" cstate="print"/>
        <a:stretch>
          <a:fillRect/>
        </a:stretch>
      </xdr:blipFill>
      <xdr:spPr>
        <a:xfrm>
          <a:off x="1885950" y="11496675"/>
          <a:ext cx="4543425" cy="4181475"/>
        </a:xfrm>
        <a:prstGeom prst="rect">
          <a:avLst/>
        </a:prstGeom>
      </xdr:spPr>
    </xdr:pic>
    <xdr:clientData/>
  </xdr:twoCellAnchor>
  <xdr:twoCellAnchor>
    <xdr:from>
      <xdr:col>1</xdr:col>
      <xdr:colOff>609600</xdr:colOff>
      <xdr:row>82</xdr:row>
      <xdr:rowOff>19051</xdr:rowOff>
    </xdr:from>
    <xdr:to>
      <xdr:col>5</xdr:col>
      <xdr:colOff>606425</xdr:colOff>
      <xdr:row>89</xdr:row>
      <xdr:rowOff>142875</xdr:rowOff>
    </xdr:to>
    <xdr:sp macro="" textlink="">
      <xdr:nvSpPr>
        <xdr:cNvPr id="23" name="TextBox 22">
          <a:extLst>
            <a:ext uri="{FF2B5EF4-FFF2-40B4-BE49-F238E27FC236}">
              <a16:creationId xmlns:a16="http://schemas.microsoft.com/office/drawing/2014/main" id="{00000000-0008-0000-0600-000017000000}"/>
            </a:ext>
          </a:extLst>
        </xdr:cNvPr>
        <xdr:cNvSpPr txBox="1"/>
      </xdr:nvSpPr>
      <xdr:spPr>
        <a:xfrm>
          <a:off x="819150" y="15801976"/>
          <a:ext cx="5235575" cy="1457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baseline="0">
              <a:solidFill>
                <a:schemeClr val="dk1"/>
              </a:solidFill>
              <a:latin typeface="+mn-lt"/>
              <a:ea typeface="+mn-ea"/>
              <a:cs typeface="+mn-cs"/>
            </a:rPr>
            <a:t>Parker Hannifin Corporation</a:t>
          </a:r>
        </a:p>
        <a:p>
          <a:r>
            <a:rPr lang="en-US" sz="1100" b="1" baseline="0">
              <a:solidFill>
                <a:schemeClr val="dk1"/>
              </a:solidFill>
              <a:latin typeface="+mn-lt"/>
              <a:ea typeface="+mn-ea"/>
              <a:cs typeface="+mn-cs"/>
            </a:rPr>
            <a:t>Hydraulic Pump Division</a:t>
          </a:r>
        </a:p>
        <a:p>
          <a:r>
            <a:rPr lang="en-US" sz="1100" b="1" baseline="0">
              <a:solidFill>
                <a:schemeClr val="dk1"/>
              </a:solidFill>
              <a:latin typeface="+mn-lt"/>
              <a:ea typeface="+mn-ea"/>
              <a:cs typeface="+mn-cs"/>
            </a:rPr>
            <a:t>Maryville, Ohio USA     </a:t>
          </a:r>
          <a:r>
            <a:rPr lang="en-US" sz="1100" baseline="0">
              <a:solidFill>
                <a:schemeClr val="dk1"/>
              </a:solidFill>
              <a:latin typeface="+mn-lt"/>
              <a:ea typeface="+mn-ea"/>
              <a:cs typeface="+mn-cs"/>
            </a:rPr>
            <a:t>                                                                                                                                                       </a:t>
          </a:r>
          <a:r>
            <a:rPr lang="en-US" b="1"/>
            <a:t>V-Pak style power units are ideal for many industrial applications. The space saving vertical style units are available with piston pumps and are designed for quiet and leak-free operation. Standard Parker filtration on each unit will help ensure a long service life.</a:t>
          </a:r>
          <a:endParaRPr lang="en-US" sz="1100"/>
        </a:p>
      </xdr:txBody>
    </xdr:sp>
    <xdr:clientData/>
  </xdr:twoCellAnchor>
  <xdr:twoCellAnchor>
    <xdr:from>
      <xdr:col>1</xdr:col>
      <xdr:colOff>514350</xdr:colOff>
      <xdr:row>120</xdr:row>
      <xdr:rowOff>25400</xdr:rowOff>
    </xdr:from>
    <xdr:to>
      <xdr:col>1</xdr:col>
      <xdr:colOff>2511425</xdr:colOff>
      <xdr:row>133</xdr:row>
      <xdr:rowOff>6350</xdr:rowOff>
    </xdr:to>
    <xdr:sp macro="" textlink="">
      <xdr:nvSpPr>
        <xdr:cNvPr id="24" name="TextBox 23">
          <a:extLst>
            <a:ext uri="{FF2B5EF4-FFF2-40B4-BE49-F238E27FC236}">
              <a16:creationId xmlns:a16="http://schemas.microsoft.com/office/drawing/2014/main" id="{00000000-0008-0000-0600-000018000000}"/>
            </a:ext>
          </a:extLst>
        </xdr:cNvPr>
        <xdr:cNvSpPr txBox="1"/>
      </xdr:nvSpPr>
      <xdr:spPr>
        <a:xfrm>
          <a:off x="723900" y="23047325"/>
          <a:ext cx="1997075" cy="2457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b="1"/>
            <a:t>Features</a:t>
          </a:r>
          <a:endParaRPr lang="en-US"/>
        </a:p>
        <a:p>
          <a:r>
            <a:rPr lang="en-US"/>
            <a:t>Vertical Design</a:t>
          </a:r>
        </a:p>
        <a:p>
          <a:r>
            <a:rPr lang="en-US"/>
            <a:t>Submerged Pump</a:t>
          </a:r>
        </a:p>
        <a:p>
          <a:r>
            <a:rPr lang="en-US"/>
            <a:t>Spare return ports</a:t>
          </a:r>
        </a:p>
        <a:p>
          <a:r>
            <a:rPr lang="en-US"/>
            <a:t>Precision Pump Mounting Adapters</a:t>
          </a:r>
        </a:p>
        <a:p>
          <a:r>
            <a:rPr lang="en-US"/>
            <a:t>Suction Strainer</a:t>
          </a:r>
        </a:p>
        <a:p>
          <a:r>
            <a:rPr lang="en-US"/>
            <a:t>Glycerine Filled Pressure Gage with Shut Off</a:t>
          </a:r>
        </a:p>
        <a:p>
          <a:r>
            <a:rPr lang="en-US"/>
            <a:t>Oil Level Gage with Thermometer</a:t>
          </a:r>
        </a:p>
        <a:p>
          <a:r>
            <a:rPr lang="en-US"/>
            <a:t>Relief Valve</a:t>
          </a:r>
        </a:p>
        <a:p>
          <a:r>
            <a:rPr lang="en-US"/>
            <a:t>Breather and Fill Cap</a:t>
          </a:r>
        </a:p>
        <a:p>
          <a:r>
            <a:rPr lang="en-US"/>
            <a:t>SAE drain plug</a:t>
          </a:r>
        </a:p>
        <a:p>
          <a:r>
            <a:rPr lang="en-US"/>
            <a:t>Parker connector technology</a:t>
          </a:r>
        </a:p>
        <a:p>
          <a:endParaRPr lang="en-US" sz="1100"/>
        </a:p>
      </xdr:txBody>
    </xdr:sp>
    <xdr:clientData/>
  </xdr:twoCellAnchor>
  <xdr:twoCellAnchor>
    <xdr:from>
      <xdr:col>2</xdr:col>
      <xdr:colOff>215900</xdr:colOff>
      <xdr:row>120</xdr:row>
      <xdr:rowOff>79375</xdr:rowOff>
    </xdr:from>
    <xdr:to>
      <xdr:col>5</xdr:col>
      <xdr:colOff>34925</xdr:colOff>
      <xdr:row>132</xdr:row>
      <xdr:rowOff>22225</xdr:rowOff>
    </xdr:to>
    <xdr:sp macro="" textlink="">
      <xdr:nvSpPr>
        <xdr:cNvPr id="25" name="TextBox 24">
          <a:extLst>
            <a:ext uri="{FF2B5EF4-FFF2-40B4-BE49-F238E27FC236}">
              <a16:creationId xmlns:a16="http://schemas.microsoft.com/office/drawing/2014/main" id="{00000000-0008-0000-0600-000019000000}"/>
            </a:ext>
          </a:extLst>
        </xdr:cNvPr>
        <xdr:cNvSpPr txBox="1"/>
      </xdr:nvSpPr>
      <xdr:spPr>
        <a:xfrm>
          <a:off x="3101975" y="23101300"/>
          <a:ext cx="2381250"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b="1"/>
            <a:t>Benefits</a:t>
          </a:r>
          <a:endParaRPr lang="en-US"/>
        </a:p>
        <a:p>
          <a:r>
            <a:rPr lang="en-US"/>
            <a:t>Saves floor space</a:t>
          </a:r>
        </a:p>
        <a:p>
          <a:r>
            <a:rPr lang="en-US"/>
            <a:t>Quieter operation, elimination of potential leak point</a:t>
          </a:r>
        </a:p>
        <a:p>
          <a:r>
            <a:rPr lang="en-US"/>
            <a:t>Longer pump life</a:t>
          </a:r>
        </a:p>
        <a:p>
          <a:r>
            <a:rPr lang="en-US"/>
            <a:t>Protects pump from contamination</a:t>
          </a:r>
        </a:p>
        <a:p>
          <a:r>
            <a:rPr lang="en-US"/>
            <a:t>Improved diagnostics</a:t>
          </a:r>
        </a:p>
        <a:p>
          <a:r>
            <a:rPr lang="en-US"/>
            <a:t>Helps to maintain trouble-free performance</a:t>
          </a:r>
        </a:p>
        <a:p>
          <a:r>
            <a:rPr lang="en-US"/>
            <a:t>Protects against system shock</a:t>
          </a:r>
        </a:p>
        <a:p>
          <a:r>
            <a:rPr lang="en-US"/>
            <a:t>Easy to fill reservoir</a:t>
          </a:r>
        </a:p>
        <a:p>
          <a:r>
            <a:rPr lang="en-US"/>
            <a:t>Prevents leaks</a:t>
          </a:r>
        </a:p>
        <a:p>
          <a:endParaRPr lang="en-US" sz="1100"/>
        </a:p>
      </xdr:txBody>
    </xdr:sp>
    <xdr:clientData/>
  </xdr:twoCellAnchor>
  <xdr:twoCellAnchor editAs="oneCell">
    <xdr:from>
      <xdr:col>1</xdr:col>
      <xdr:colOff>171450</xdr:colOff>
      <xdr:row>91</xdr:row>
      <xdr:rowOff>0</xdr:rowOff>
    </xdr:from>
    <xdr:to>
      <xdr:col>6</xdr:col>
      <xdr:colOff>517525</xdr:colOff>
      <xdr:row>118</xdr:row>
      <xdr:rowOff>85725</xdr:rowOff>
    </xdr:to>
    <xdr:pic>
      <xdr:nvPicPr>
        <xdr:cNvPr id="26" name="Picture 25" descr="PARKER-HYD-POWER UNIT-1.jpg">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5" cstate="print"/>
        <a:stretch>
          <a:fillRect/>
        </a:stretch>
      </xdr:blipFill>
      <xdr:spPr>
        <a:xfrm>
          <a:off x="381000" y="17497425"/>
          <a:ext cx="6194425" cy="5229225"/>
        </a:xfrm>
        <a:prstGeom prst="rect">
          <a:avLst/>
        </a:prstGeom>
      </xdr:spPr>
    </xdr:pic>
    <xdr:clientData/>
  </xdr:twoCellAnchor>
  <xdr:twoCellAnchor editAs="oneCell">
    <xdr:from>
      <xdr:col>1</xdr:col>
      <xdr:colOff>114300</xdr:colOff>
      <xdr:row>134</xdr:row>
      <xdr:rowOff>95250</xdr:rowOff>
    </xdr:from>
    <xdr:to>
      <xdr:col>2</xdr:col>
      <xdr:colOff>1317625</xdr:colOff>
      <xdr:row>156</xdr:row>
      <xdr:rowOff>28575</xdr:rowOff>
    </xdr:to>
    <xdr:pic>
      <xdr:nvPicPr>
        <xdr:cNvPr id="27" name="Picture 26" descr="PARKER-HYD-POWER UNIT-2.jpg">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6" cstate="print"/>
        <a:stretch>
          <a:fillRect/>
        </a:stretch>
      </xdr:blipFill>
      <xdr:spPr>
        <a:xfrm>
          <a:off x="323850" y="25784175"/>
          <a:ext cx="3879850" cy="4124325"/>
        </a:xfrm>
        <a:prstGeom prst="rect">
          <a:avLst/>
        </a:prstGeom>
      </xdr:spPr>
    </xdr:pic>
    <xdr:clientData/>
  </xdr:twoCellAnchor>
  <xdr:twoCellAnchor>
    <xdr:from>
      <xdr:col>3</xdr:col>
      <xdr:colOff>104775</xdr:colOff>
      <xdr:row>134</xdr:row>
      <xdr:rowOff>0</xdr:rowOff>
    </xdr:from>
    <xdr:to>
      <xdr:col>8</xdr:col>
      <xdr:colOff>485775</xdr:colOff>
      <xdr:row>153</xdr:row>
      <xdr:rowOff>133350</xdr:rowOff>
    </xdr:to>
    <xdr:sp macro="" textlink="">
      <xdr:nvSpPr>
        <xdr:cNvPr id="28" name="TextBox 27">
          <a:extLst>
            <a:ext uri="{FF2B5EF4-FFF2-40B4-BE49-F238E27FC236}">
              <a16:creationId xmlns:a16="http://schemas.microsoft.com/office/drawing/2014/main" id="{00000000-0008-0000-0600-00001C000000}"/>
            </a:ext>
          </a:extLst>
        </xdr:cNvPr>
        <xdr:cNvSpPr txBox="1"/>
      </xdr:nvSpPr>
      <xdr:spPr>
        <a:xfrm>
          <a:off x="4333875" y="25688925"/>
          <a:ext cx="3429000" cy="3752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aseline="0">
              <a:solidFill>
                <a:schemeClr val="dk1"/>
              </a:solidFill>
              <a:latin typeface="+mn-lt"/>
              <a:ea typeface="+mn-ea"/>
              <a:cs typeface="+mn-cs"/>
            </a:rPr>
            <a:t>Unless otherwise specified, units are shipped at max. flow rate (29.5 LPM</a:t>
          </a:r>
        </a:p>
        <a:p>
          <a:r>
            <a:rPr lang="en-US" sz="1100" baseline="0">
              <a:solidFill>
                <a:schemeClr val="dk1"/>
              </a:solidFill>
              <a:latin typeface="+mn-lt"/>
              <a:ea typeface="+mn-ea"/>
              <a:cs typeface="+mn-cs"/>
            </a:rPr>
            <a:t>(7.8 GPM)) at 1800 RPM. When reduced flow setting is required, specify</a:t>
          </a:r>
        </a:p>
        <a:p>
          <a:r>
            <a:rPr lang="en-US" sz="1100" baseline="0">
              <a:solidFill>
                <a:schemeClr val="dk1"/>
              </a:solidFill>
              <a:latin typeface="+mn-lt"/>
              <a:ea typeface="+mn-ea"/>
              <a:cs typeface="+mn-cs"/>
            </a:rPr>
            <a:t>pump setting in .5 GPM increments. Example: 5, 5.5, 6, 6.5 with a 2 GPM</a:t>
          </a:r>
        </a:p>
        <a:p>
          <a:r>
            <a:rPr lang="en-US" sz="1100" baseline="0">
              <a:solidFill>
                <a:schemeClr val="dk1"/>
              </a:solidFill>
              <a:latin typeface="+mn-lt"/>
              <a:ea typeface="+mn-ea"/>
              <a:cs typeface="+mn-cs"/>
            </a:rPr>
            <a:t>minimum flow.</a:t>
          </a:r>
        </a:p>
        <a:p>
          <a:r>
            <a:rPr lang="en-US" sz="1100" baseline="0">
              <a:solidFill>
                <a:schemeClr val="dk1"/>
              </a:solidFill>
              <a:latin typeface="+mn-lt"/>
              <a:ea typeface="+mn-ea"/>
              <a:cs typeface="+mn-cs"/>
            </a:rPr>
            <a:t>If horsepower limiting pump (H) control is required to be de-stroked, utilize</a:t>
          </a:r>
        </a:p>
        <a:p>
          <a:r>
            <a:rPr lang="en-US" sz="1100" baseline="0">
              <a:solidFill>
                <a:schemeClr val="dk1"/>
              </a:solidFill>
              <a:latin typeface="+mn-lt"/>
              <a:ea typeface="+mn-ea"/>
              <a:cs typeface="+mn-cs"/>
            </a:rPr>
            <a:t>the special ordering code X.</a:t>
          </a:r>
        </a:p>
        <a:p>
          <a:r>
            <a:rPr lang="en-US" sz="1100" baseline="0">
              <a:solidFill>
                <a:schemeClr val="dk1"/>
              </a:solidFill>
              <a:latin typeface="+mn-lt"/>
              <a:ea typeface="+mn-ea"/>
              <a:cs typeface="+mn-cs"/>
            </a:rPr>
            <a:t>Example: V*5**-- = Std. Pump De-stroked to 5 GPM</a:t>
          </a:r>
        </a:p>
        <a:p>
          <a:r>
            <a:rPr lang="en-US" sz="1100" baseline="0">
              <a:solidFill>
                <a:schemeClr val="dk1"/>
              </a:solidFill>
              <a:latin typeface="+mn-lt"/>
              <a:ea typeface="+mn-ea"/>
              <a:cs typeface="+mn-cs"/>
            </a:rPr>
            <a:t>V*A4.5**-- = Load Sense Pump Destroked to 4.5 GPM Electric motors are 208-230/460V, 60Hz, 3PH 1800 RPM. TEFC</a:t>
          </a:r>
        </a:p>
        <a:p>
          <a:r>
            <a:rPr lang="en-US" sz="1100" baseline="0">
              <a:solidFill>
                <a:schemeClr val="dk1"/>
              </a:solidFill>
              <a:latin typeface="+mn-lt"/>
              <a:ea typeface="+mn-ea"/>
              <a:cs typeface="+mn-cs"/>
            </a:rPr>
            <a:t>consult factory for other motor speeds (RPM) and voltages.</a:t>
          </a:r>
        </a:p>
        <a:p>
          <a:r>
            <a:rPr lang="en-US" sz="1100" b="1" baseline="0">
              <a:solidFill>
                <a:schemeClr val="dk1"/>
              </a:solidFill>
              <a:latin typeface="+mn-lt"/>
              <a:ea typeface="+mn-ea"/>
              <a:cs typeface="+mn-cs"/>
            </a:rPr>
            <a:t>** Use “W” prefix when no motor is required on unit. When</a:t>
          </a:r>
        </a:p>
        <a:p>
          <a:r>
            <a:rPr lang="en-US" sz="1100" baseline="0">
              <a:solidFill>
                <a:schemeClr val="dk1"/>
              </a:solidFill>
              <a:latin typeface="+mn-lt"/>
              <a:ea typeface="+mn-ea"/>
              <a:cs typeface="+mn-cs"/>
            </a:rPr>
            <a:t>ordering, “W” must be followed by motor model code</a:t>
          </a:r>
        </a:p>
        <a:p>
          <a:r>
            <a:rPr lang="en-US" sz="1100" baseline="0">
              <a:solidFill>
                <a:schemeClr val="dk1"/>
              </a:solidFill>
              <a:latin typeface="+mn-lt"/>
              <a:ea typeface="+mn-ea"/>
              <a:cs typeface="+mn-cs"/>
            </a:rPr>
            <a:t>equivalent to frame size of motor to be used.</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19049</xdr:colOff>
      <xdr:row>118</xdr:row>
      <xdr:rowOff>0</xdr:rowOff>
    </xdr:from>
    <xdr:to>
      <xdr:col>1</xdr:col>
      <xdr:colOff>2524125</xdr:colOff>
      <xdr:row>133</xdr:row>
      <xdr:rowOff>114300</xdr:rowOff>
    </xdr:to>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238124" y="17640300"/>
          <a:ext cx="2505076" cy="297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solidFill>
                <a:schemeClr val="dk1"/>
              </a:solidFill>
              <a:latin typeface="+mn-lt"/>
              <a:ea typeface="+mn-ea"/>
              <a:cs typeface="+mn-cs"/>
            </a:rPr>
            <a:t>Regenerative circuit</a:t>
          </a:r>
          <a:r>
            <a:rPr lang="en-US" sz="1100">
              <a:solidFill>
                <a:schemeClr val="dk1"/>
              </a:solidFill>
              <a:latin typeface="+mn-lt"/>
              <a:ea typeface="+mn-ea"/>
              <a:cs typeface="+mn-cs"/>
            </a:rPr>
            <a:t>,</a:t>
          </a:r>
          <a:r>
            <a:rPr lang="en-US" sz="1100" baseline="0">
              <a:solidFill>
                <a:schemeClr val="dk1"/>
              </a:solidFill>
              <a:latin typeface="+mn-lt"/>
              <a:ea typeface="+mn-ea"/>
              <a:cs typeface="+mn-cs"/>
            </a:rPr>
            <a:t> right, operation:  </a:t>
          </a:r>
          <a:r>
            <a:rPr lang="en-US" sz="1100" b="1" baseline="0">
              <a:solidFill>
                <a:schemeClr val="dk1"/>
              </a:solidFill>
              <a:latin typeface="+mn-lt"/>
              <a:ea typeface="+mn-ea"/>
              <a:cs typeface="+mn-cs"/>
            </a:rPr>
            <a:t>Step-1</a:t>
          </a:r>
          <a:r>
            <a:rPr lang="en-US" sz="1100" baseline="0">
              <a:solidFill>
                <a:schemeClr val="dk1"/>
              </a:solidFill>
              <a:latin typeface="+mn-lt"/>
              <a:ea typeface="+mn-ea"/>
              <a:cs typeface="+mn-cs"/>
            </a:rPr>
            <a:t>    4-way valve VA is shifted to position 3. The cylinder starts to extend. </a:t>
          </a:r>
          <a:r>
            <a:rPr lang="en-US" sz="1100" b="1" baseline="0">
              <a:solidFill>
                <a:schemeClr val="dk1"/>
              </a:solidFill>
              <a:latin typeface="+mn-lt"/>
              <a:ea typeface="+mn-ea"/>
              <a:cs typeface="+mn-cs"/>
            </a:rPr>
            <a:t>Step-2</a:t>
          </a:r>
          <a:r>
            <a:rPr lang="en-US" sz="1100" baseline="0">
              <a:solidFill>
                <a:schemeClr val="dk1"/>
              </a:solidFill>
              <a:latin typeface="+mn-lt"/>
              <a:ea typeface="+mn-ea"/>
              <a:cs typeface="+mn-cs"/>
            </a:rPr>
            <a:t>   Fluid from the rod end of the cylinder passes through check valve VB and increases the flow to the piston end.     </a:t>
          </a:r>
          <a:r>
            <a:rPr lang="en-US" sz="1100" b="1" baseline="0">
              <a:solidFill>
                <a:schemeClr val="dk1"/>
              </a:solidFill>
              <a:latin typeface="+mn-lt"/>
              <a:ea typeface="+mn-ea"/>
              <a:cs typeface="+mn-cs"/>
            </a:rPr>
            <a:t>Step-3   </a:t>
          </a:r>
          <a:r>
            <a:rPr lang="en-US" sz="1100" b="0" baseline="0">
              <a:solidFill>
                <a:schemeClr val="dk1"/>
              </a:solidFill>
              <a:latin typeface="+mn-lt"/>
              <a:ea typeface="+mn-ea"/>
              <a:cs typeface="+mn-cs"/>
            </a:rPr>
            <a:t>When fluid pressure increases  pilot operated valve VD shifts allowing flow to reservoir.  The cylinder now has full pressure on the piston.                          </a:t>
          </a:r>
          <a:r>
            <a:rPr lang="en-US" sz="1100" b="1" baseline="0">
              <a:solidFill>
                <a:schemeClr val="dk1"/>
              </a:solidFill>
              <a:latin typeface="+mn-lt"/>
              <a:ea typeface="+mn-ea"/>
              <a:cs typeface="+mn-cs"/>
            </a:rPr>
            <a:t>Step-4  </a:t>
          </a:r>
          <a:r>
            <a:rPr lang="en-US" sz="1100" b="0" baseline="0">
              <a:solidFill>
                <a:schemeClr val="dk1"/>
              </a:solidFill>
              <a:latin typeface="+mn-lt"/>
              <a:ea typeface="+mn-ea"/>
              <a:cs typeface="+mn-cs"/>
            </a:rPr>
            <a:t> Valve  VA is shifted to position 1, cylinder retracts  sending fluid to reservoir.  Fluid </a:t>
          </a:r>
          <a:r>
            <a:rPr lang="en-US" sz="1100" baseline="0">
              <a:solidFill>
                <a:schemeClr val="dk1"/>
              </a:solidFill>
              <a:latin typeface="+mn-lt"/>
              <a:ea typeface="+mn-ea"/>
              <a:cs typeface="+mn-cs"/>
            </a:rPr>
            <a:t>passes through check valve VB  to reservoir  because pilot pressure drops ans the spring shifts valve VD.</a:t>
          </a:r>
          <a:endParaRPr lang="en-US" sz="1100" b="0"/>
        </a:p>
      </xdr:txBody>
    </xdr:sp>
    <xdr:clientData/>
  </xdr:twoCellAnchor>
  <xdr:twoCellAnchor>
    <xdr:from>
      <xdr:col>1</xdr:col>
      <xdr:colOff>47628</xdr:colOff>
      <xdr:row>80</xdr:row>
      <xdr:rowOff>66675</xdr:rowOff>
    </xdr:from>
    <xdr:to>
      <xdr:col>1</xdr:col>
      <xdr:colOff>1819276</xdr:colOff>
      <xdr:row>89</xdr:row>
      <xdr:rowOff>57150</xdr:rowOff>
    </xdr:to>
    <xdr:sp macro="" textlink="">
      <xdr:nvSpPr>
        <xdr:cNvPr id="10" name="TextBox 9">
          <a:extLst>
            <a:ext uri="{FF2B5EF4-FFF2-40B4-BE49-F238E27FC236}">
              <a16:creationId xmlns:a16="http://schemas.microsoft.com/office/drawing/2014/main" id="{00000000-0008-0000-0700-00000A000000}"/>
            </a:ext>
          </a:extLst>
        </xdr:cNvPr>
        <xdr:cNvSpPr txBox="1"/>
      </xdr:nvSpPr>
      <xdr:spPr>
        <a:xfrm>
          <a:off x="266703" y="10306050"/>
          <a:ext cx="1771648" cy="170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basic regenerative circuit</a:t>
          </a:r>
          <a:r>
            <a:rPr lang="en-US" sz="1100"/>
            <a:t>,</a:t>
          </a:r>
          <a:r>
            <a:rPr lang="en-US" sz="1100" baseline="0"/>
            <a:t> right, </a:t>
          </a:r>
          <a:r>
            <a:rPr lang="en-US" sz="1100"/>
            <a:t>may be used to increase the speed of extension but never retraction.  Piston force is equal to the pressure acting on the  rod area only until high pressure is reached.   See below.</a:t>
          </a:r>
        </a:p>
      </xdr:txBody>
    </xdr:sp>
    <xdr:clientData/>
  </xdr:twoCellAnchor>
  <xdr:twoCellAnchor>
    <xdr:from>
      <xdr:col>0</xdr:col>
      <xdr:colOff>219074</xdr:colOff>
      <xdr:row>6</xdr:row>
      <xdr:rowOff>66674</xdr:rowOff>
    </xdr:from>
    <xdr:to>
      <xdr:col>1</xdr:col>
      <xdr:colOff>1924050</xdr:colOff>
      <xdr:row>14</xdr:row>
      <xdr:rowOff>57150</xdr:rowOff>
    </xdr:to>
    <xdr:sp macro="" textlink="">
      <xdr:nvSpPr>
        <xdr:cNvPr id="12" name="TextBox 11">
          <a:extLst>
            <a:ext uri="{FF2B5EF4-FFF2-40B4-BE49-F238E27FC236}">
              <a16:creationId xmlns:a16="http://schemas.microsoft.com/office/drawing/2014/main" id="{00000000-0008-0000-0700-00000C000000}"/>
            </a:ext>
          </a:extLst>
        </xdr:cNvPr>
        <xdr:cNvSpPr txBox="1"/>
      </xdr:nvSpPr>
      <xdr:spPr>
        <a:xfrm>
          <a:off x="219074" y="1381124"/>
          <a:ext cx="1924051" cy="1514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A 4-way control valve, right, directs fluid to either the piston end of the   rod end of the "double acting" cylinder.  A "single acting" cylinder piston is returned with an internal spring as</a:t>
          </a:r>
          <a:r>
            <a:rPr lang="en-US" sz="1100" baseline="0"/>
            <a:t> shown below</a:t>
          </a:r>
          <a:r>
            <a:rPr lang="en-US" sz="1100"/>
            <a:t>.</a:t>
          </a:r>
        </a:p>
      </xdr:txBody>
    </xdr:sp>
    <xdr:clientData/>
  </xdr:twoCellAnchor>
  <xdr:twoCellAnchor editAs="oneCell">
    <xdr:from>
      <xdr:col>2</xdr:col>
      <xdr:colOff>200025</xdr:colOff>
      <xdr:row>117</xdr:row>
      <xdr:rowOff>152400</xdr:rowOff>
    </xdr:from>
    <xdr:to>
      <xdr:col>5</xdr:col>
      <xdr:colOff>552450</xdr:colOff>
      <xdr:row>139</xdr:row>
      <xdr:rowOff>171450</xdr:rowOff>
    </xdr:to>
    <xdr:pic>
      <xdr:nvPicPr>
        <xdr:cNvPr id="11" name="Picture 10" descr="HYD CIRCUIT-3A.jpg">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1" cstate="print"/>
        <a:stretch>
          <a:fillRect/>
        </a:stretch>
      </xdr:blipFill>
      <xdr:spPr>
        <a:xfrm>
          <a:off x="2962275" y="17602200"/>
          <a:ext cx="2905125" cy="4210050"/>
        </a:xfrm>
        <a:prstGeom prst="rect">
          <a:avLst/>
        </a:prstGeom>
      </xdr:spPr>
    </xdr:pic>
    <xdr:clientData/>
  </xdr:twoCellAnchor>
  <xdr:twoCellAnchor editAs="oneCell">
    <xdr:from>
      <xdr:col>1</xdr:col>
      <xdr:colOff>2276475</xdr:colOff>
      <xdr:row>78</xdr:row>
      <xdr:rowOff>152400</xdr:rowOff>
    </xdr:from>
    <xdr:to>
      <xdr:col>3</xdr:col>
      <xdr:colOff>685800</xdr:colOff>
      <xdr:row>91</xdr:row>
      <xdr:rowOff>28575</xdr:rowOff>
    </xdr:to>
    <xdr:pic>
      <xdr:nvPicPr>
        <xdr:cNvPr id="16" name="Picture 15" descr="HYD CIRCUIT-1A.jpg">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2" cstate="print"/>
        <a:stretch>
          <a:fillRect/>
        </a:stretch>
      </xdr:blipFill>
      <xdr:spPr>
        <a:xfrm>
          <a:off x="2495550" y="10010775"/>
          <a:ext cx="2114550" cy="2352675"/>
        </a:xfrm>
        <a:prstGeom prst="rect">
          <a:avLst/>
        </a:prstGeom>
      </xdr:spPr>
    </xdr:pic>
    <xdr:clientData/>
  </xdr:twoCellAnchor>
  <xdr:twoCellAnchor editAs="oneCell">
    <xdr:from>
      <xdr:col>1</xdr:col>
      <xdr:colOff>2838450</xdr:colOff>
      <xdr:row>50</xdr:row>
      <xdr:rowOff>85725</xdr:rowOff>
    </xdr:from>
    <xdr:to>
      <xdr:col>5</xdr:col>
      <xdr:colOff>171450</xdr:colOff>
      <xdr:row>74</xdr:row>
      <xdr:rowOff>142875</xdr:rowOff>
    </xdr:to>
    <xdr:pic>
      <xdr:nvPicPr>
        <xdr:cNvPr id="9" name="Picture 8" descr="HYD SPEED CONTROL-1.jpg">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3" cstate="print"/>
        <a:stretch>
          <a:fillRect/>
        </a:stretch>
      </xdr:blipFill>
      <xdr:spPr>
        <a:xfrm>
          <a:off x="9010650" y="9753600"/>
          <a:ext cx="2724150" cy="4676775"/>
        </a:xfrm>
        <a:prstGeom prst="rect">
          <a:avLst/>
        </a:prstGeom>
      </xdr:spPr>
    </xdr:pic>
    <xdr:clientData/>
  </xdr:twoCellAnchor>
  <xdr:twoCellAnchor>
    <xdr:from>
      <xdr:col>1</xdr:col>
      <xdr:colOff>57150</xdr:colOff>
      <xdr:row>51</xdr:row>
      <xdr:rowOff>57150</xdr:rowOff>
    </xdr:from>
    <xdr:to>
      <xdr:col>1</xdr:col>
      <xdr:colOff>2600325</xdr:colOff>
      <xdr:row>59</xdr:row>
      <xdr:rowOff>123825</xdr:rowOff>
    </xdr:to>
    <xdr:sp macro="" textlink="">
      <xdr:nvSpPr>
        <xdr:cNvPr id="13" name="TextBox 12">
          <a:extLst>
            <a:ext uri="{FF2B5EF4-FFF2-40B4-BE49-F238E27FC236}">
              <a16:creationId xmlns:a16="http://schemas.microsoft.com/office/drawing/2014/main" id="{00000000-0008-0000-0700-00000D000000}"/>
            </a:ext>
          </a:extLst>
        </xdr:cNvPr>
        <xdr:cNvSpPr txBox="1"/>
      </xdr:nvSpPr>
      <xdr:spPr>
        <a:xfrm>
          <a:off x="6229350" y="9915525"/>
          <a:ext cx="2543175" cy="1590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t>METER OUT SPEED CONTROL                </a:t>
          </a:r>
          <a:r>
            <a:rPr lang="en-US" sz="1100" b="1"/>
            <a:t>Cylinder speed </a:t>
          </a:r>
          <a:r>
            <a:rPr lang="en-US" sz="1100"/>
            <a:t>extending and retracting is controlled by adjustable "meter out" flow control valves.</a:t>
          </a:r>
          <a:r>
            <a:rPr lang="en-US" sz="1100" baseline="0"/>
            <a:t>                                                 The check valves allow flow in the upward direction  only.                                           Flow into the piston or rod end is unrestricted.</a:t>
          </a:r>
          <a:endParaRPr lang="en-US" sz="1100"/>
        </a:p>
      </xdr:txBody>
    </xdr:sp>
    <xdr:clientData/>
  </xdr:twoCellAnchor>
  <xdr:twoCellAnchor editAs="oneCell">
    <xdr:from>
      <xdr:col>1</xdr:col>
      <xdr:colOff>1752600</xdr:colOff>
      <xdr:row>143</xdr:row>
      <xdr:rowOff>28575</xdr:rowOff>
    </xdr:from>
    <xdr:to>
      <xdr:col>5</xdr:col>
      <xdr:colOff>457200</xdr:colOff>
      <xdr:row>159</xdr:row>
      <xdr:rowOff>9525</xdr:rowOff>
    </xdr:to>
    <xdr:pic>
      <xdr:nvPicPr>
        <xdr:cNvPr id="17" name="Picture 16" descr="HYD COUNTERBALANCE-2.jpg">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4" cstate="print"/>
        <a:stretch>
          <a:fillRect/>
        </a:stretch>
      </xdr:blipFill>
      <xdr:spPr>
        <a:xfrm>
          <a:off x="1971675" y="27860625"/>
          <a:ext cx="3800475" cy="3028950"/>
        </a:xfrm>
        <a:prstGeom prst="rect">
          <a:avLst/>
        </a:prstGeom>
      </xdr:spPr>
    </xdr:pic>
    <xdr:clientData/>
  </xdr:twoCellAnchor>
  <xdr:twoCellAnchor>
    <xdr:from>
      <xdr:col>1</xdr:col>
      <xdr:colOff>28575</xdr:colOff>
      <xdr:row>142</xdr:row>
      <xdr:rowOff>171451</xdr:rowOff>
    </xdr:from>
    <xdr:to>
      <xdr:col>1</xdr:col>
      <xdr:colOff>1571625</xdr:colOff>
      <xdr:row>158</xdr:row>
      <xdr:rowOff>19050</xdr:rowOff>
    </xdr:to>
    <xdr:sp macro="" textlink="">
      <xdr:nvSpPr>
        <xdr:cNvPr id="18" name="TextBox 17">
          <a:extLst>
            <a:ext uri="{FF2B5EF4-FFF2-40B4-BE49-F238E27FC236}">
              <a16:creationId xmlns:a16="http://schemas.microsoft.com/office/drawing/2014/main" id="{00000000-0008-0000-0700-000012000000}"/>
            </a:ext>
          </a:extLst>
        </xdr:cNvPr>
        <xdr:cNvSpPr txBox="1"/>
      </xdr:nvSpPr>
      <xdr:spPr>
        <a:xfrm>
          <a:off x="247650" y="27813001"/>
          <a:ext cx="1543050" cy="2895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The Counterbalance valve  V2</a:t>
          </a:r>
          <a:r>
            <a:rPr lang="en-US" sz="1100" b="1" baseline="0">
              <a:solidFill>
                <a:schemeClr val="dk1"/>
              </a:solidFill>
              <a:latin typeface="+mn-lt"/>
              <a:ea typeface="+mn-ea"/>
              <a:cs typeface="+mn-cs"/>
            </a:rPr>
            <a:t> </a:t>
          </a:r>
          <a:r>
            <a:rPr lang="en-US" sz="1100">
              <a:solidFill>
                <a:schemeClr val="dk1"/>
              </a:solidFill>
              <a:latin typeface="+mn-lt"/>
              <a:ea typeface="+mn-ea"/>
              <a:cs typeface="+mn-cs"/>
            </a:rPr>
            <a:t>prevents</a:t>
          </a:r>
          <a:r>
            <a:rPr lang="en-US" sz="1100" baseline="0">
              <a:solidFill>
                <a:schemeClr val="dk1"/>
              </a:solidFill>
              <a:latin typeface="+mn-lt"/>
              <a:ea typeface="+mn-ea"/>
              <a:cs typeface="+mn-cs"/>
            </a:rPr>
            <a:t> overrunning.           When the directional control valveV1 sends  fluid to extend the cylinder  the load falls by gravity out of control.                       </a:t>
          </a:r>
          <a:r>
            <a:rPr lang="en-US" sz="1100"/>
            <a:t>The Counterbalance  valve V2 ensures that the directional control valve always sees a positive load.  The load moves down in a smooth shockless way.</a:t>
          </a:r>
        </a:p>
      </xdr:txBody>
    </xdr:sp>
    <xdr:clientData/>
  </xdr:twoCellAnchor>
  <xdr:twoCellAnchor>
    <xdr:from>
      <xdr:col>1</xdr:col>
      <xdr:colOff>47625</xdr:colOff>
      <xdr:row>160</xdr:row>
      <xdr:rowOff>28575</xdr:rowOff>
    </xdr:from>
    <xdr:to>
      <xdr:col>4</xdr:col>
      <xdr:colOff>180976</xdr:colOff>
      <xdr:row>163</xdr:row>
      <xdr:rowOff>114300</xdr:rowOff>
    </xdr:to>
    <xdr:sp macro="" textlink="">
      <xdr:nvSpPr>
        <xdr:cNvPr id="19" name="TextBox 18">
          <a:extLst>
            <a:ext uri="{FF2B5EF4-FFF2-40B4-BE49-F238E27FC236}">
              <a16:creationId xmlns:a16="http://schemas.microsoft.com/office/drawing/2014/main" id="{00000000-0008-0000-0700-000013000000}"/>
            </a:ext>
          </a:extLst>
        </xdr:cNvPr>
        <xdr:cNvSpPr txBox="1"/>
      </xdr:nvSpPr>
      <xdr:spPr>
        <a:xfrm>
          <a:off x="266700" y="31099125"/>
          <a:ext cx="4619626"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Counterbalance valves</a:t>
          </a:r>
          <a:r>
            <a:rPr lang="en-US" sz="1100" b="1" baseline="0">
              <a:solidFill>
                <a:schemeClr val="dk1"/>
              </a:solidFill>
              <a:latin typeface="+mn-lt"/>
              <a:ea typeface="+mn-ea"/>
              <a:cs typeface="+mn-cs"/>
            </a:rPr>
            <a:t>  are available in 3:1, 4.5:1, and 10:1 operating ratios.  The ratio determines the amount of pilot pressure required to open the counterbalance valve and allow the load to lower.</a:t>
          </a:r>
          <a:endParaRPr lang="en-US" sz="1100"/>
        </a:p>
      </xdr:txBody>
    </xdr:sp>
    <xdr:clientData/>
  </xdr:twoCellAnchor>
  <xdr:twoCellAnchor editAs="oneCell">
    <xdr:from>
      <xdr:col>1</xdr:col>
      <xdr:colOff>219075</xdr:colOff>
      <xdr:row>15</xdr:row>
      <xdr:rowOff>57150</xdr:rowOff>
    </xdr:from>
    <xdr:to>
      <xdr:col>1</xdr:col>
      <xdr:colOff>2200275</xdr:colOff>
      <xdr:row>23</xdr:row>
      <xdr:rowOff>85725</xdr:rowOff>
    </xdr:to>
    <xdr:pic>
      <xdr:nvPicPr>
        <xdr:cNvPr id="20" name="Picture 19" descr="SPRING-RETURN-CYL.jpg">
          <a:extLst>
            <a:ext uri="{FF2B5EF4-FFF2-40B4-BE49-F238E27FC236}">
              <a16:creationId xmlns:a16="http://schemas.microsoft.com/office/drawing/2014/main" id="{00000000-0008-0000-0700-000014000000}"/>
            </a:ext>
          </a:extLst>
        </xdr:cNvPr>
        <xdr:cNvPicPr>
          <a:picLocks noChangeAspect="1"/>
        </xdr:cNvPicPr>
      </xdr:nvPicPr>
      <xdr:blipFill>
        <a:blip xmlns:r="http://schemas.openxmlformats.org/officeDocument/2006/relationships" r:embed="rId5" cstate="print"/>
        <a:stretch>
          <a:fillRect/>
        </a:stretch>
      </xdr:blipFill>
      <xdr:spPr>
        <a:xfrm>
          <a:off x="438150" y="3086100"/>
          <a:ext cx="1981200" cy="1552575"/>
        </a:xfrm>
        <a:prstGeom prst="rect">
          <a:avLst/>
        </a:prstGeom>
      </xdr:spPr>
    </xdr:pic>
    <xdr:clientData/>
  </xdr:twoCellAnchor>
  <xdr:twoCellAnchor editAs="oneCell">
    <xdr:from>
      <xdr:col>1</xdr:col>
      <xdr:colOff>361950</xdr:colOff>
      <xdr:row>165</xdr:row>
      <xdr:rowOff>104775</xdr:rowOff>
    </xdr:from>
    <xdr:to>
      <xdr:col>4</xdr:col>
      <xdr:colOff>381000</xdr:colOff>
      <xdr:row>180</xdr:row>
      <xdr:rowOff>9525</xdr:rowOff>
    </xdr:to>
    <xdr:pic>
      <xdr:nvPicPr>
        <xdr:cNvPr id="23" name="Picture 22" descr="HYD ACCUMULATOR CIRCUIT-2.jpg">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6" cstate="print"/>
        <a:stretch>
          <a:fillRect/>
        </a:stretch>
      </xdr:blipFill>
      <xdr:spPr>
        <a:xfrm>
          <a:off x="581025" y="32175450"/>
          <a:ext cx="4505325" cy="2762250"/>
        </a:xfrm>
        <a:prstGeom prst="rect">
          <a:avLst/>
        </a:prstGeom>
      </xdr:spPr>
    </xdr:pic>
    <xdr:clientData/>
  </xdr:twoCellAnchor>
  <xdr:twoCellAnchor>
    <xdr:from>
      <xdr:col>1</xdr:col>
      <xdr:colOff>314325</xdr:colOff>
      <xdr:row>181</xdr:row>
      <xdr:rowOff>76200</xdr:rowOff>
    </xdr:from>
    <xdr:to>
      <xdr:col>4</xdr:col>
      <xdr:colOff>533400</xdr:colOff>
      <xdr:row>191</xdr:row>
      <xdr:rowOff>152400</xdr:rowOff>
    </xdr:to>
    <xdr:sp macro="" textlink="">
      <xdr:nvSpPr>
        <xdr:cNvPr id="24" name="TextBox 23">
          <a:extLst>
            <a:ext uri="{FF2B5EF4-FFF2-40B4-BE49-F238E27FC236}">
              <a16:creationId xmlns:a16="http://schemas.microsoft.com/office/drawing/2014/main" id="{00000000-0008-0000-0700-000018000000}"/>
            </a:ext>
          </a:extLst>
        </xdr:cNvPr>
        <xdr:cNvSpPr txBox="1"/>
      </xdr:nvSpPr>
      <xdr:spPr>
        <a:xfrm>
          <a:off x="533400" y="35194875"/>
          <a:ext cx="4705350"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t>Hi - Lo Circuit </a:t>
          </a:r>
          <a:r>
            <a:rPr lang="en-US" sz="1100"/>
            <a:t>The large AL and small AS </a:t>
          </a:r>
          <a:r>
            <a:rPr lang="en-US" sz="1100">
              <a:solidFill>
                <a:schemeClr val="dk1"/>
              </a:solidFill>
              <a:latin typeface="+mn-lt"/>
              <a:ea typeface="+mn-ea"/>
              <a:cs typeface="+mn-cs"/>
            </a:rPr>
            <a:t>accumulators above perform as a Hi - Lo pump circuit.  Both accumulators are charged to full system pressure during rest cycles.                                                                                                                                When valve VB is shifted to position 3 the cylinder  fluid from the large accumulator extends the</a:t>
          </a:r>
          <a:r>
            <a:rPr lang="en-US" sz="1100" baseline="0">
              <a:solidFill>
                <a:schemeClr val="dk1"/>
              </a:solidFill>
              <a:latin typeface="+mn-lt"/>
              <a:ea typeface="+mn-ea"/>
              <a:cs typeface="+mn-cs"/>
            </a:rPr>
            <a:t> cylinder rapidly. Fluid is trapped in the small accumulator at full pressure.                                                                                                      Valve VB is a limit switch. When VB is actuated high pressure fluid from small accumulator VB holds the cylinder.  This high pressure closes check valve VD allowing the pump  to recharge large accumulator AL during the holding period.  Unloading valve VA  will return fluid to reservoir at a preset pressure.</a:t>
          </a:r>
          <a:endParaRPr lang="en-US" sz="1100"/>
        </a:p>
      </xdr:txBody>
    </xdr:sp>
    <xdr:clientData/>
  </xdr:twoCellAnchor>
  <xdr:twoCellAnchor editAs="oneCell">
    <xdr:from>
      <xdr:col>1</xdr:col>
      <xdr:colOff>2057400</xdr:colOff>
      <xdr:row>6</xdr:row>
      <xdr:rowOff>38100</xdr:rowOff>
    </xdr:from>
    <xdr:to>
      <xdr:col>5</xdr:col>
      <xdr:colOff>533400</xdr:colOff>
      <xdr:row>21</xdr:row>
      <xdr:rowOff>142875</xdr:rowOff>
    </xdr:to>
    <xdr:pic>
      <xdr:nvPicPr>
        <xdr:cNvPr id="21" name="Picture 20" descr="HYD CIRCUIT-1.jpg">
          <a:extLst>
            <a:ext uri="{FF2B5EF4-FFF2-40B4-BE49-F238E27FC236}">
              <a16:creationId xmlns:a16="http://schemas.microsoft.com/office/drawing/2014/main" id="{00000000-0008-0000-0700-000015000000}"/>
            </a:ext>
          </a:extLst>
        </xdr:cNvPr>
        <xdr:cNvPicPr>
          <a:picLocks noChangeAspect="1"/>
        </xdr:cNvPicPr>
      </xdr:nvPicPr>
      <xdr:blipFill>
        <a:blip xmlns:r="http://schemas.openxmlformats.org/officeDocument/2006/relationships" r:embed="rId7" cstate="print"/>
        <a:stretch>
          <a:fillRect/>
        </a:stretch>
      </xdr:blipFill>
      <xdr:spPr>
        <a:xfrm>
          <a:off x="2276475" y="1352550"/>
          <a:ext cx="3571875" cy="2962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parker.com/" TargetMode="External"/><Relationship Id="rId2" Type="http://schemas.openxmlformats.org/officeDocument/2006/relationships/hyperlink" Target="http://www.parker.com/" TargetMode="External"/><Relationship Id="rId1" Type="http://schemas.openxmlformats.org/officeDocument/2006/relationships/hyperlink" Target="http://www.womackmachine.com/engineering-toolbox/design-data-sheets/design-data-sheet-4.aspx"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www.parker.com/"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parker.com/" TargetMode="External"/><Relationship Id="rId7" Type="http://schemas.openxmlformats.org/officeDocument/2006/relationships/drawing" Target="../drawings/drawing5.xml"/><Relationship Id="rId2" Type="http://schemas.openxmlformats.org/officeDocument/2006/relationships/hyperlink" Target="http://oem.cadregister.com/asp/PPOW_Entry.asp?company=parker&amp;elementID=49461551/HYD/2H" TargetMode="External"/><Relationship Id="rId1" Type="http://schemas.openxmlformats.org/officeDocument/2006/relationships/hyperlink" Target="http://www.womackmachine.com/engineering-toolbox/design-data-sheets/design-data-sheet-4.aspx" TargetMode="External"/><Relationship Id="rId6" Type="http://schemas.openxmlformats.org/officeDocument/2006/relationships/printerSettings" Target="../printerSettings/printerSettings5.bin"/><Relationship Id="rId5" Type="http://schemas.openxmlformats.org/officeDocument/2006/relationships/hyperlink" Target="http://www.parker.com/" TargetMode="External"/><Relationship Id="rId4" Type="http://schemas.openxmlformats.org/officeDocument/2006/relationships/hyperlink" Target="http://www.parker.com/"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parker.com/" TargetMode="External"/><Relationship Id="rId1" Type="http://schemas.openxmlformats.org/officeDocument/2006/relationships/hyperlink" Target="http://www.womackmachine.com/engineering-toolbox/design-data-sheets/design-data-sheet-4.aspx"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parker.com/" TargetMode="External"/><Relationship Id="rId1" Type="http://schemas.openxmlformats.org/officeDocument/2006/relationships/hyperlink" Target="http://www.womackmachine.com/engineering-toolbox/design-data-sheets/design-data-sheet-4.aspx"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75"/>
  <sheetViews>
    <sheetView tabSelected="1" zoomScaleNormal="100" workbookViewId="0">
      <selection activeCell="K2" sqref="K2"/>
    </sheetView>
  </sheetViews>
  <sheetFormatPr defaultRowHeight="15" x14ac:dyDescent="0.25"/>
  <cols>
    <col min="1" max="1" width="3.42578125" customWidth="1"/>
    <col min="2" max="2" width="42" customWidth="1"/>
    <col min="3" max="3" width="25.140625" customWidth="1"/>
    <col min="6" max="6" width="3.7109375" customWidth="1"/>
    <col min="7" max="7" width="36.7109375" customWidth="1"/>
    <col min="8" max="8" width="24.28515625" customWidth="1"/>
  </cols>
  <sheetData>
    <row r="1" spans="2:12" ht="23.25" x14ac:dyDescent="0.35">
      <c r="B1" s="101" t="s">
        <v>346</v>
      </c>
      <c r="H1" s="64"/>
      <c r="I1" s="64"/>
      <c r="J1" s="64"/>
      <c r="K1" s="64"/>
      <c r="L1" s="64"/>
    </row>
    <row r="2" spans="2:12" ht="18" x14ac:dyDescent="0.25">
      <c r="B2" s="8" t="s">
        <v>344</v>
      </c>
      <c r="E2" s="172"/>
      <c r="G2" s="64"/>
      <c r="H2" s="64"/>
      <c r="I2" s="64"/>
      <c r="J2" s="64"/>
      <c r="K2" s="64"/>
      <c r="L2" s="64"/>
    </row>
    <row r="3" spans="2:12" ht="15.75" x14ac:dyDescent="0.25">
      <c r="B3" s="9"/>
      <c r="G3" s="64"/>
      <c r="H3" s="64"/>
      <c r="I3" s="64"/>
      <c r="J3" s="64"/>
      <c r="K3" s="64"/>
      <c r="L3" s="64"/>
    </row>
    <row r="4" spans="2:12" ht="18" x14ac:dyDescent="0.25">
      <c r="B4" s="10" t="s">
        <v>0</v>
      </c>
      <c r="G4" s="64"/>
      <c r="H4" s="64"/>
      <c r="I4" s="64"/>
      <c r="J4" s="64"/>
      <c r="K4" s="64"/>
      <c r="L4" s="64"/>
    </row>
    <row r="5" spans="2:12" x14ac:dyDescent="0.25">
      <c r="I5" s="64"/>
      <c r="J5" s="64"/>
      <c r="K5" s="64"/>
      <c r="L5" s="64"/>
    </row>
    <row r="6" spans="2:12" ht="15.75" x14ac:dyDescent="0.25">
      <c r="B6" s="149" t="s">
        <v>289</v>
      </c>
      <c r="I6" s="64"/>
      <c r="J6" s="64"/>
      <c r="K6" s="64"/>
      <c r="L6" s="64"/>
    </row>
    <row r="7" spans="2:12" x14ac:dyDescent="0.25">
      <c r="B7" s="150"/>
      <c r="I7" s="64"/>
      <c r="J7" s="64"/>
      <c r="K7" s="64"/>
      <c r="L7" s="64"/>
    </row>
    <row r="8" spans="2:12" x14ac:dyDescent="0.25">
      <c r="B8" s="177" t="s">
        <v>333</v>
      </c>
      <c r="I8" s="64"/>
      <c r="J8" s="64"/>
      <c r="K8" s="64"/>
      <c r="L8" s="64"/>
    </row>
    <row r="9" spans="2:12" x14ac:dyDescent="0.25">
      <c r="B9" s="175" t="s">
        <v>331</v>
      </c>
      <c r="I9" s="64"/>
      <c r="J9" s="64"/>
      <c r="K9" s="64"/>
      <c r="L9" s="64"/>
    </row>
    <row r="10" spans="2:12" x14ac:dyDescent="0.25">
      <c r="B10" s="154" t="s">
        <v>273</v>
      </c>
      <c r="I10" s="64"/>
      <c r="J10" s="64"/>
      <c r="K10" s="64"/>
      <c r="L10" s="64"/>
    </row>
    <row r="11" spans="2:12" x14ac:dyDescent="0.25">
      <c r="B11" s="176" t="s">
        <v>332</v>
      </c>
      <c r="I11" s="64"/>
      <c r="J11" s="64"/>
      <c r="K11" s="64"/>
      <c r="L11" s="64"/>
    </row>
    <row r="12" spans="2:12" x14ac:dyDescent="0.25">
      <c r="B12" s="176"/>
      <c r="I12" s="64"/>
      <c r="J12" s="64"/>
      <c r="K12" s="64"/>
      <c r="L12" s="64"/>
    </row>
    <row r="13" spans="2:12" x14ac:dyDescent="0.25">
      <c r="B13" s="153"/>
      <c r="I13" s="64"/>
      <c r="J13" s="64"/>
      <c r="K13" s="64"/>
      <c r="L13" s="64"/>
    </row>
    <row r="14" spans="2:12" ht="15.75" x14ac:dyDescent="0.25">
      <c r="B14" s="149" t="s">
        <v>274</v>
      </c>
      <c r="I14" s="64"/>
      <c r="J14" s="64"/>
      <c r="K14" s="64"/>
      <c r="L14" s="64"/>
    </row>
    <row r="15" spans="2:12" x14ac:dyDescent="0.25">
      <c r="B15" s="154" t="s">
        <v>275</v>
      </c>
      <c r="I15" s="64"/>
      <c r="J15" s="64"/>
      <c r="K15" s="64"/>
      <c r="L15" s="64"/>
    </row>
    <row r="16" spans="2:12" x14ac:dyDescent="0.25">
      <c r="B16" s="154" t="s">
        <v>276</v>
      </c>
      <c r="I16" s="64"/>
      <c r="J16" s="64"/>
      <c r="K16" s="64"/>
      <c r="L16" s="64"/>
    </row>
    <row r="17" spans="2:12" x14ac:dyDescent="0.25">
      <c r="B17" s="155" t="s">
        <v>277</v>
      </c>
      <c r="G17" s="64"/>
      <c r="H17" s="64"/>
      <c r="I17" s="64"/>
      <c r="J17" s="64"/>
      <c r="K17" s="64"/>
      <c r="L17" s="64"/>
    </row>
    <row r="18" spans="2:12" x14ac:dyDescent="0.25">
      <c r="B18" s="154" t="s">
        <v>278</v>
      </c>
      <c r="G18" s="64"/>
      <c r="H18" s="64"/>
      <c r="I18" s="64"/>
      <c r="J18" s="64"/>
      <c r="K18" s="64"/>
      <c r="L18" s="64"/>
    </row>
    <row r="19" spans="2:12" x14ac:dyDescent="0.25">
      <c r="B19" s="154" t="s">
        <v>279</v>
      </c>
      <c r="G19" s="64"/>
      <c r="H19" s="64"/>
      <c r="I19" s="64"/>
      <c r="J19" s="64"/>
      <c r="K19" s="64"/>
      <c r="L19" s="64"/>
    </row>
    <row r="21" spans="2:12" x14ac:dyDescent="0.25">
      <c r="B21" s="162" t="s">
        <v>298</v>
      </c>
      <c r="C21" s="184" t="s">
        <v>296</v>
      </c>
      <c r="G21" s="162" t="s">
        <v>299</v>
      </c>
      <c r="H21" s="163" t="s">
        <v>297</v>
      </c>
    </row>
    <row r="22" spans="2:12" x14ac:dyDescent="0.25">
      <c r="B22" s="154" t="s">
        <v>291</v>
      </c>
      <c r="G22" s="154" t="s">
        <v>291</v>
      </c>
    </row>
    <row r="23" spans="2:12" x14ac:dyDescent="0.25">
      <c r="B23" s="32" t="s">
        <v>300</v>
      </c>
      <c r="G23" s="32" t="s">
        <v>292</v>
      </c>
    </row>
    <row r="24" spans="2:12" x14ac:dyDescent="0.25">
      <c r="B24" s="32" t="s">
        <v>305</v>
      </c>
      <c r="G24" s="32" t="s">
        <v>305</v>
      </c>
    </row>
    <row r="25" spans="2:12" ht="19.5" thickBot="1" x14ac:dyDescent="0.35">
      <c r="B25" s="162" t="s">
        <v>293</v>
      </c>
      <c r="C25" s="104" t="s">
        <v>8</v>
      </c>
      <c r="G25" s="162" t="s">
        <v>293</v>
      </c>
      <c r="H25" s="104" t="s">
        <v>8</v>
      </c>
    </row>
    <row r="26" spans="2:12" ht="19.5" thickBot="1" x14ac:dyDescent="0.35">
      <c r="B26" s="7" t="s">
        <v>53</v>
      </c>
      <c r="C26" s="11" t="s">
        <v>1</v>
      </c>
      <c r="E26" s="85" t="s">
        <v>268</v>
      </c>
      <c r="G26" s="7" t="s">
        <v>53</v>
      </c>
      <c r="H26" s="11" t="s">
        <v>1</v>
      </c>
      <c r="J26" s="85" t="s">
        <v>268</v>
      </c>
    </row>
    <row r="27" spans="2:12" x14ac:dyDescent="0.25">
      <c r="B27" s="17" t="s">
        <v>32</v>
      </c>
      <c r="C27" s="112">
        <v>1200</v>
      </c>
      <c r="D27" s="32" t="s">
        <v>22</v>
      </c>
      <c r="E27" s="86" t="s">
        <v>269</v>
      </c>
      <c r="G27" s="17" t="s">
        <v>32</v>
      </c>
      <c r="H27" s="173">
        <v>1200</v>
      </c>
      <c r="I27" s="32" t="s">
        <v>22</v>
      </c>
      <c r="J27" s="86" t="s">
        <v>269</v>
      </c>
    </row>
    <row r="28" spans="2:12" ht="15.75" thickBot="1" x14ac:dyDescent="0.3">
      <c r="B28" s="17" t="s">
        <v>25</v>
      </c>
      <c r="C28" s="157">
        <v>3.25</v>
      </c>
      <c r="D28" s="32" t="s">
        <v>28</v>
      </c>
      <c r="E28" s="87" t="s">
        <v>270</v>
      </c>
      <c r="G28" s="17" t="s">
        <v>25</v>
      </c>
      <c r="H28" s="160">
        <v>3.25</v>
      </c>
      <c r="I28" s="32" t="s">
        <v>28</v>
      </c>
      <c r="J28" s="87" t="s">
        <v>270</v>
      </c>
    </row>
    <row r="29" spans="2:12" ht="15.75" thickBot="1" x14ac:dyDescent="0.3">
      <c r="B29" s="17" t="s">
        <v>244</v>
      </c>
      <c r="C29" s="113">
        <v>1.75</v>
      </c>
      <c r="D29" s="32" t="s">
        <v>28</v>
      </c>
      <c r="E29" s="91">
        <v>1.5</v>
      </c>
      <c r="G29" s="17" t="s">
        <v>244</v>
      </c>
      <c r="H29" s="127">
        <v>1.75</v>
      </c>
      <c r="I29" s="32" t="s">
        <v>28</v>
      </c>
      <c r="J29" s="91">
        <v>1.5</v>
      </c>
    </row>
    <row r="30" spans="2:12" x14ac:dyDescent="0.25">
      <c r="B30" s="6"/>
      <c r="C30" s="11" t="s">
        <v>2</v>
      </c>
      <c r="E30" s="91">
        <v>2</v>
      </c>
      <c r="G30" s="6"/>
      <c r="H30" s="11" t="s">
        <v>2</v>
      </c>
      <c r="J30" s="91">
        <v>2</v>
      </c>
    </row>
    <row r="31" spans="2:12" x14ac:dyDescent="0.25">
      <c r="B31" s="6" t="s">
        <v>26</v>
      </c>
      <c r="C31" s="19" t="s">
        <v>27</v>
      </c>
      <c r="E31" s="91">
        <v>2.5</v>
      </c>
      <c r="G31" s="6" t="s">
        <v>26</v>
      </c>
      <c r="H31" s="19" t="s">
        <v>27</v>
      </c>
      <c r="J31" s="91">
        <v>2.5</v>
      </c>
    </row>
    <row r="32" spans="2:12" x14ac:dyDescent="0.25">
      <c r="B32" s="6" t="s">
        <v>11</v>
      </c>
      <c r="C32" s="23">
        <f>3.1416*C28^2 / 4</f>
        <v>8.2957874999999994</v>
      </c>
      <c r="D32" t="s">
        <v>29</v>
      </c>
      <c r="E32" s="91">
        <v>3.25</v>
      </c>
      <c r="G32" s="6" t="s">
        <v>11</v>
      </c>
      <c r="H32" s="23">
        <f>3.1416*H28^2 / 4</f>
        <v>8.2957874999999994</v>
      </c>
      <c r="I32" t="s">
        <v>29</v>
      </c>
      <c r="J32" s="91">
        <v>3.25</v>
      </c>
    </row>
    <row r="33" spans="2:10" x14ac:dyDescent="0.25">
      <c r="B33" s="6" t="s">
        <v>245</v>
      </c>
      <c r="C33" s="19" t="s">
        <v>51</v>
      </c>
      <c r="E33" s="91">
        <v>4</v>
      </c>
      <c r="G33" s="6" t="s">
        <v>245</v>
      </c>
      <c r="H33" s="19" t="s">
        <v>51</v>
      </c>
      <c r="J33" s="91">
        <v>4</v>
      </c>
    </row>
    <row r="34" spans="2:10" x14ac:dyDescent="0.25">
      <c r="B34" s="22" t="s">
        <v>11</v>
      </c>
      <c r="C34" s="23">
        <f>3.1416*C29^2 / 4</f>
        <v>2.4052875</v>
      </c>
      <c r="E34" s="91">
        <v>5</v>
      </c>
      <c r="G34" s="22" t="s">
        <v>11</v>
      </c>
      <c r="H34" s="23">
        <f>3.1416*H29^2 / 4</f>
        <v>2.4052875</v>
      </c>
      <c r="J34" s="91">
        <v>5</v>
      </c>
    </row>
    <row r="35" spans="2:10" ht="15.75" thickBot="1" x14ac:dyDescent="0.3">
      <c r="B35" s="6" t="s">
        <v>283</v>
      </c>
      <c r="C35" s="12" t="s">
        <v>258</v>
      </c>
      <c r="E35" s="92">
        <v>6</v>
      </c>
      <c r="G35" s="6" t="s">
        <v>283</v>
      </c>
      <c r="H35" s="12" t="s">
        <v>258</v>
      </c>
      <c r="J35" s="92">
        <v>6</v>
      </c>
    </row>
    <row r="36" spans="2:10" x14ac:dyDescent="0.25">
      <c r="B36" s="6" t="s">
        <v>11</v>
      </c>
      <c r="C36" s="29">
        <f>C27*C32</f>
        <v>9954.9449999999997</v>
      </c>
      <c r="D36" t="s">
        <v>30</v>
      </c>
      <c r="G36" s="6" t="s">
        <v>11</v>
      </c>
      <c r="H36" s="29">
        <f>H27*H32</f>
        <v>9954.9449999999997</v>
      </c>
      <c r="I36" t="s">
        <v>30</v>
      </c>
    </row>
    <row r="37" spans="2:10" x14ac:dyDescent="0.25">
      <c r="B37" s="6" t="s">
        <v>11</v>
      </c>
      <c r="C37" s="29">
        <f>C36*4.44822</f>
        <v>44281.785447900002</v>
      </c>
      <c r="D37" t="s">
        <v>341</v>
      </c>
      <c r="G37" s="6" t="s">
        <v>11</v>
      </c>
      <c r="H37" s="29">
        <f>H36*4.44822</f>
        <v>44281.785447900002</v>
      </c>
      <c r="I37" t="s">
        <v>341</v>
      </c>
    </row>
    <row r="38" spans="2:10" x14ac:dyDescent="0.25">
      <c r="B38" s="6" t="s">
        <v>284</v>
      </c>
      <c r="C38" s="12" t="s">
        <v>261</v>
      </c>
      <c r="G38" s="6" t="s">
        <v>284</v>
      </c>
      <c r="H38" s="12" t="s">
        <v>261</v>
      </c>
    </row>
    <row r="39" spans="2:10" x14ac:dyDescent="0.25">
      <c r="B39" s="6" t="s">
        <v>11</v>
      </c>
      <c r="C39" s="29">
        <f>C27*(C32 - C34)</f>
        <v>7068.5999999999995</v>
      </c>
      <c r="D39" t="s">
        <v>30</v>
      </c>
      <c r="G39" s="6" t="s">
        <v>11</v>
      </c>
      <c r="H39" s="29">
        <f>H27*(H32 - H34)</f>
        <v>7068.5999999999995</v>
      </c>
      <c r="I39" t="s">
        <v>30</v>
      </c>
    </row>
    <row r="40" spans="2:10" x14ac:dyDescent="0.25">
      <c r="B40" s="6" t="s">
        <v>11</v>
      </c>
      <c r="C40" s="29">
        <f>C39*4.44822</f>
        <v>31442.687891999998</v>
      </c>
      <c r="D40" t="s">
        <v>31</v>
      </c>
      <c r="G40" s="6" t="s">
        <v>11</v>
      </c>
      <c r="H40" s="29">
        <f>H39*4.44822</f>
        <v>31442.687891999998</v>
      </c>
      <c r="I40" t="s">
        <v>31</v>
      </c>
    </row>
    <row r="46" spans="2:10" x14ac:dyDescent="0.25">
      <c r="B46" s="162" t="s">
        <v>295</v>
      </c>
      <c r="C46" s="184" t="s">
        <v>296</v>
      </c>
      <c r="G46" s="162" t="s">
        <v>294</v>
      </c>
      <c r="H46" s="163" t="s">
        <v>297</v>
      </c>
    </row>
    <row r="47" spans="2:10" x14ac:dyDescent="0.25">
      <c r="B47" s="32" t="s">
        <v>345</v>
      </c>
      <c r="G47" s="32" t="s">
        <v>345</v>
      </c>
    </row>
    <row r="48" spans="2:10" x14ac:dyDescent="0.25">
      <c r="B48" s="154" t="s">
        <v>307</v>
      </c>
      <c r="G48" s="154" t="s">
        <v>307</v>
      </c>
    </row>
    <row r="49" spans="2:10" x14ac:dyDescent="0.25">
      <c r="B49" s="32" t="s">
        <v>306</v>
      </c>
      <c r="G49" s="32" t="s">
        <v>306</v>
      </c>
    </row>
    <row r="50" spans="2:10" ht="19.5" thickBot="1" x14ac:dyDescent="0.35">
      <c r="B50" s="162" t="s">
        <v>293</v>
      </c>
      <c r="C50" s="104" t="s">
        <v>8</v>
      </c>
      <c r="G50" s="162" t="s">
        <v>293</v>
      </c>
      <c r="H50" s="104" t="s">
        <v>8</v>
      </c>
    </row>
    <row r="51" spans="2:10" ht="19.5" thickBot="1" x14ac:dyDescent="0.35">
      <c r="B51" s="7" t="s">
        <v>53</v>
      </c>
      <c r="C51" s="11" t="s">
        <v>1</v>
      </c>
      <c r="E51" s="85" t="s">
        <v>268</v>
      </c>
      <c r="G51" s="7" t="s">
        <v>53</v>
      </c>
      <c r="H51" s="11" t="s">
        <v>1</v>
      </c>
      <c r="J51" s="85" t="s">
        <v>268</v>
      </c>
    </row>
    <row r="52" spans="2:10" x14ac:dyDescent="0.25">
      <c r="B52" s="17" t="s">
        <v>32</v>
      </c>
      <c r="C52" s="112">
        <v>1446.517283621356</v>
      </c>
      <c r="D52" s="32" t="s">
        <v>22</v>
      </c>
      <c r="E52" s="86" t="s">
        <v>269</v>
      </c>
      <c r="G52" s="17" t="s">
        <v>32</v>
      </c>
      <c r="H52" s="173">
        <v>1687.6034975582488</v>
      </c>
      <c r="I52" s="32" t="s">
        <v>48</v>
      </c>
      <c r="J52" s="86" t="s">
        <v>269</v>
      </c>
    </row>
    <row r="53" spans="2:10" ht="15.75" thickBot="1" x14ac:dyDescent="0.3">
      <c r="B53" s="17" t="s">
        <v>25</v>
      </c>
      <c r="C53" s="157">
        <v>3.25</v>
      </c>
      <c r="D53" s="32" t="s">
        <v>28</v>
      </c>
      <c r="E53" s="87" t="s">
        <v>270</v>
      </c>
      <c r="G53" s="17" t="s">
        <v>25</v>
      </c>
      <c r="H53" s="160">
        <v>3.25</v>
      </c>
      <c r="I53" s="32" t="s">
        <v>28</v>
      </c>
      <c r="J53" s="87" t="s">
        <v>270</v>
      </c>
    </row>
    <row r="54" spans="2:10" ht="15.75" thickBot="1" x14ac:dyDescent="0.3">
      <c r="B54" s="17" t="s">
        <v>244</v>
      </c>
      <c r="C54" s="113">
        <v>1.75</v>
      </c>
      <c r="D54" s="32" t="s">
        <v>28</v>
      </c>
      <c r="E54" s="91">
        <v>1.5</v>
      </c>
      <c r="G54" s="17" t="s">
        <v>244</v>
      </c>
      <c r="H54" s="127">
        <v>1.75</v>
      </c>
      <c r="I54" s="32" t="s">
        <v>28</v>
      </c>
      <c r="J54" s="91">
        <v>1.5</v>
      </c>
    </row>
    <row r="55" spans="2:10" x14ac:dyDescent="0.25">
      <c r="B55" s="6"/>
      <c r="C55" s="11" t="s">
        <v>2</v>
      </c>
      <c r="E55" s="91">
        <v>2</v>
      </c>
      <c r="G55" s="6"/>
      <c r="H55" s="11" t="s">
        <v>2</v>
      </c>
      <c r="J55" s="91">
        <v>2</v>
      </c>
    </row>
    <row r="56" spans="2:10" x14ac:dyDescent="0.25">
      <c r="B56" s="6" t="s">
        <v>26</v>
      </c>
      <c r="C56" s="19" t="s">
        <v>27</v>
      </c>
      <c r="E56" s="91">
        <v>2.5</v>
      </c>
      <c r="G56" s="6" t="s">
        <v>26</v>
      </c>
      <c r="H56" s="19" t="s">
        <v>27</v>
      </c>
      <c r="J56" s="91">
        <v>2.5</v>
      </c>
    </row>
    <row r="57" spans="2:10" x14ac:dyDescent="0.25">
      <c r="B57" s="6" t="s">
        <v>11</v>
      </c>
      <c r="C57" s="23">
        <f>3.1416*C53^2 / 4</f>
        <v>8.2957874999999994</v>
      </c>
      <c r="D57" t="s">
        <v>29</v>
      </c>
      <c r="E57" s="91">
        <v>3.25</v>
      </c>
      <c r="G57" s="6" t="s">
        <v>11</v>
      </c>
      <c r="H57" s="23">
        <f>3.1416*H53^2 / 4</f>
        <v>8.2957874999999994</v>
      </c>
      <c r="I57" t="s">
        <v>29</v>
      </c>
      <c r="J57" s="91">
        <v>3.25</v>
      </c>
    </row>
    <row r="58" spans="2:10" x14ac:dyDescent="0.25">
      <c r="B58" s="6" t="s">
        <v>245</v>
      </c>
      <c r="C58" s="19" t="s">
        <v>51</v>
      </c>
      <c r="E58" s="91">
        <v>4</v>
      </c>
      <c r="G58" s="6" t="s">
        <v>245</v>
      </c>
      <c r="H58" s="19" t="s">
        <v>51</v>
      </c>
      <c r="J58" s="91">
        <v>4</v>
      </c>
    </row>
    <row r="59" spans="2:10" x14ac:dyDescent="0.25">
      <c r="B59" s="22" t="s">
        <v>11</v>
      </c>
      <c r="C59" s="23">
        <f>3.1416*C54^2 / 4</f>
        <v>2.4052875</v>
      </c>
      <c r="E59" s="91">
        <v>5</v>
      </c>
      <c r="G59" s="22" t="s">
        <v>11</v>
      </c>
      <c r="H59" s="23">
        <f>3.1416*H54^2 / 4</f>
        <v>2.4052875</v>
      </c>
      <c r="J59" s="91">
        <v>5</v>
      </c>
    </row>
    <row r="60" spans="2:10" ht="15.75" thickBot="1" x14ac:dyDescent="0.3">
      <c r="B60" s="6" t="s">
        <v>283</v>
      </c>
      <c r="C60" s="12" t="s">
        <v>258</v>
      </c>
      <c r="E60" s="92">
        <v>6</v>
      </c>
      <c r="G60" s="6" t="s">
        <v>283</v>
      </c>
      <c r="H60" s="12" t="s">
        <v>258</v>
      </c>
      <c r="J60" s="92">
        <v>6</v>
      </c>
    </row>
    <row r="61" spans="2:10" ht="15.75" thickBot="1" x14ac:dyDescent="0.3">
      <c r="B61" s="6" t="s">
        <v>11</v>
      </c>
      <c r="C61" s="164">
        <f>C52*C57</f>
        <v>11999.999999999998</v>
      </c>
      <c r="D61" t="s">
        <v>30</v>
      </c>
      <c r="G61" s="6" t="s">
        <v>11</v>
      </c>
      <c r="H61" s="174">
        <f>H52*H57</f>
        <v>14000</v>
      </c>
      <c r="I61" t="s">
        <v>30</v>
      </c>
    </row>
    <row r="62" spans="2:10" x14ac:dyDescent="0.25">
      <c r="B62" s="6" t="s">
        <v>11</v>
      </c>
      <c r="C62" s="29">
        <f>C61*4.44822</f>
        <v>53378.639999999992</v>
      </c>
      <c r="D62" t="s">
        <v>31</v>
      </c>
      <c r="G62" s="6" t="s">
        <v>11</v>
      </c>
      <c r="H62" s="29">
        <f>H61*4.44822</f>
        <v>62275.08</v>
      </c>
      <c r="I62" t="s">
        <v>31</v>
      </c>
    </row>
    <row r="63" spans="2:10" x14ac:dyDescent="0.25">
      <c r="B63" s="6" t="s">
        <v>284</v>
      </c>
      <c r="C63" s="12" t="s">
        <v>261</v>
      </c>
      <c r="G63" s="6" t="s">
        <v>284</v>
      </c>
      <c r="H63" s="12" t="s">
        <v>261</v>
      </c>
    </row>
    <row r="64" spans="2:10" x14ac:dyDescent="0.25">
      <c r="B64" s="6" t="s">
        <v>11</v>
      </c>
      <c r="C64" s="29">
        <f>C52*(C57 - C59)</f>
        <v>8520.7100591715971</v>
      </c>
      <c r="D64" t="s">
        <v>30</v>
      </c>
      <c r="G64" s="6" t="s">
        <v>11</v>
      </c>
      <c r="H64" s="29">
        <f>H52*(H57 - H59)</f>
        <v>9940.8284023668639</v>
      </c>
      <c r="I64" t="s">
        <v>30</v>
      </c>
    </row>
    <row r="65" spans="2:9" x14ac:dyDescent="0.25">
      <c r="B65" s="6" t="s">
        <v>11</v>
      </c>
      <c r="C65" s="29">
        <f>C64*4.44822</f>
        <v>37901.99289940828</v>
      </c>
      <c r="D65" t="s">
        <v>31</v>
      </c>
      <c r="G65" s="6" t="s">
        <v>11</v>
      </c>
      <c r="H65" s="29">
        <f>H64*4.44822</f>
        <v>44218.991715976335</v>
      </c>
      <c r="I65" t="s">
        <v>31</v>
      </c>
    </row>
    <row r="67" spans="2:9" x14ac:dyDescent="0.25">
      <c r="B67" s="16" t="s">
        <v>301</v>
      </c>
    </row>
    <row r="68" spans="2:9" x14ac:dyDescent="0.25">
      <c r="B68" s="16" t="s">
        <v>302</v>
      </c>
    </row>
    <row r="69" spans="2:9" x14ac:dyDescent="0.25">
      <c r="B69" s="16" t="s">
        <v>303</v>
      </c>
    </row>
    <row r="70" spans="2:9" x14ac:dyDescent="0.25">
      <c r="B70" s="16" t="s">
        <v>304</v>
      </c>
    </row>
    <row r="71" spans="2:9" x14ac:dyDescent="0.25">
      <c r="B71" s="12"/>
    </row>
    <row r="72" spans="2:9" x14ac:dyDescent="0.25">
      <c r="B72" s="12"/>
    </row>
    <row r="73" spans="2:9" x14ac:dyDescent="0.25">
      <c r="B73" s="12"/>
    </row>
    <row r="74" spans="2:9" x14ac:dyDescent="0.25">
      <c r="B74" s="12"/>
    </row>
    <row r="75" spans="2:9" x14ac:dyDescent="0.25">
      <c r="B75" s="12"/>
    </row>
  </sheetData>
  <sheetProtection sheet="1" objects="1" scenarios="1" formatCells="0" selectLockedCells="1"/>
  <printOptions gridLines="1"/>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93"/>
  <sheetViews>
    <sheetView topLeftCell="A49" zoomScaleNormal="100" workbookViewId="0">
      <selection activeCell="C61" sqref="C61"/>
    </sheetView>
  </sheetViews>
  <sheetFormatPr defaultRowHeight="15" x14ac:dyDescent="0.25"/>
  <cols>
    <col min="1" max="1" width="3.7109375" customWidth="1"/>
    <col min="2" max="2" width="46.42578125" customWidth="1"/>
    <col min="3" max="3" width="19.42578125" customWidth="1"/>
    <col min="5" max="5" width="10.42578125" customWidth="1"/>
    <col min="6" max="6" width="3.7109375" customWidth="1"/>
    <col min="7" max="7" width="46.85546875" customWidth="1"/>
    <col min="8" max="8" width="19.28515625" customWidth="1"/>
    <col min="9" max="9" width="10.7109375" customWidth="1"/>
    <col min="10" max="10" width="12.7109375" customWidth="1"/>
  </cols>
  <sheetData>
    <row r="1" spans="2:10" ht="23.25" x14ac:dyDescent="0.35">
      <c r="B1" s="101" t="s">
        <v>328</v>
      </c>
      <c r="G1" s="172" t="s">
        <v>329</v>
      </c>
      <c r="H1" s="64"/>
      <c r="I1" s="64"/>
      <c r="J1" s="64"/>
    </row>
    <row r="2" spans="2:10" x14ac:dyDescent="0.25">
      <c r="B2" s="8" t="s">
        <v>330</v>
      </c>
      <c r="C2" s="12"/>
      <c r="E2" s="64"/>
      <c r="F2" s="64"/>
      <c r="G2" s="64"/>
      <c r="H2" s="64"/>
      <c r="I2" s="64"/>
      <c r="J2" s="64"/>
    </row>
    <row r="3" spans="2:10" ht="15.75" x14ac:dyDescent="0.25">
      <c r="B3" s="9"/>
      <c r="C3" s="12"/>
      <c r="E3" s="64"/>
      <c r="F3" s="64"/>
      <c r="G3" s="74"/>
      <c r="H3" s="75"/>
      <c r="I3" s="65"/>
      <c r="J3" s="66"/>
    </row>
    <row r="4" spans="2:10" ht="18" x14ac:dyDescent="0.25">
      <c r="B4" s="10" t="s">
        <v>0</v>
      </c>
      <c r="C4" s="12"/>
      <c r="E4" s="64"/>
      <c r="F4" s="64"/>
      <c r="G4" s="64"/>
      <c r="H4" s="64"/>
      <c r="I4" s="64"/>
      <c r="J4" s="64"/>
    </row>
    <row r="5" spans="2:10" ht="18.75" x14ac:dyDescent="0.3">
      <c r="B5" s="59" t="s">
        <v>214</v>
      </c>
    </row>
    <row r="6" spans="2:10" ht="15.75" x14ac:dyDescent="0.25">
      <c r="B6" s="149" t="s">
        <v>272</v>
      </c>
    </row>
    <row r="7" spans="2:10" x14ac:dyDescent="0.25">
      <c r="B7" s="150"/>
    </row>
    <row r="8" spans="2:10" x14ac:dyDescent="0.25">
      <c r="B8" s="177" t="s">
        <v>333</v>
      </c>
      <c r="C8" s="151"/>
    </row>
    <row r="9" spans="2:10" x14ac:dyDescent="0.25">
      <c r="B9" s="175" t="s">
        <v>331</v>
      </c>
      <c r="C9" s="151"/>
    </row>
    <row r="10" spans="2:10" x14ac:dyDescent="0.25">
      <c r="B10" s="154" t="s">
        <v>273</v>
      </c>
      <c r="C10" s="151"/>
    </row>
    <row r="11" spans="2:10" x14ac:dyDescent="0.25">
      <c r="B11" s="176" t="s">
        <v>332</v>
      </c>
      <c r="C11" s="151"/>
    </row>
    <row r="12" spans="2:10" x14ac:dyDescent="0.25">
      <c r="B12" s="152"/>
      <c r="C12" s="151"/>
    </row>
    <row r="13" spans="2:10" x14ac:dyDescent="0.25">
      <c r="B13" s="153"/>
      <c r="C13" s="151"/>
    </row>
    <row r="14" spans="2:10" ht="15.75" x14ac:dyDescent="0.25">
      <c r="B14" s="149" t="s">
        <v>274</v>
      </c>
      <c r="C14" s="151"/>
      <c r="G14" s="149" t="s">
        <v>280</v>
      </c>
    </row>
    <row r="15" spans="2:10" x14ac:dyDescent="0.25">
      <c r="B15" s="154" t="s">
        <v>275</v>
      </c>
      <c r="C15" s="151"/>
      <c r="G15" s="154" t="s">
        <v>275</v>
      </c>
    </row>
    <row r="16" spans="2:10" x14ac:dyDescent="0.25">
      <c r="B16" s="154" t="s">
        <v>308</v>
      </c>
      <c r="C16" s="151"/>
      <c r="G16" s="154" t="s">
        <v>281</v>
      </c>
    </row>
    <row r="17" spans="2:10" x14ac:dyDescent="0.25">
      <c r="B17" s="155" t="s">
        <v>277</v>
      </c>
      <c r="C17" s="151"/>
      <c r="G17" s="155" t="s">
        <v>282</v>
      </c>
    </row>
    <row r="18" spans="2:10" x14ac:dyDescent="0.25">
      <c r="B18" s="154" t="s">
        <v>278</v>
      </c>
      <c r="C18" s="151"/>
      <c r="G18" s="154" t="s">
        <v>278</v>
      </c>
    </row>
    <row r="19" spans="2:10" x14ac:dyDescent="0.25">
      <c r="B19" s="154" t="s">
        <v>279</v>
      </c>
      <c r="C19" s="156"/>
      <c r="G19" s="154" t="s">
        <v>279</v>
      </c>
    </row>
    <row r="21" spans="2:10" x14ac:dyDescent="0.25">
      <c r="C21" s="12"/>
      <c r="F21" s="64"/>
      <c r="G21" s="64"/>
      <c r="H21" s="64"/>
      <c r="I21" s="64"/>
      <c r="J21" s="64"/>
    </row>
    <row r="22" spans="2:10" ht="19.5" thickBot="1" x14ac:dyDescent="0.35">
      <c r="B22" s="163" t="s">
        <v>296</v>
      </c>
      <c r="C22" s="104" t="s">
        <v>8</v>
      </c>
      <c r="H22" s="15" t="s">
        <v>9</v>
      </c>
    </row>
    <row r="23" spans="2:10" ht="19.5" thickBot="1" x14ac:dyDescent="0.35">
      <c r="B23" s="7" t="s">
        <v>53</v>
      </c>
      <c r="C23" s="11" t="s">
        <v>1</v>
      </c>
      <c r="E23" s="85" t="s">
        <v>268</v>
      </c>
      <c r="G23" s="7" t="s">
        <v>53</v>
      </c>
      <c r="H23" s="11" t="s">
        <v>1</v>
      </c>
      <c r="J23" s="85" t="s">
        <v>268</v>
      </c>
    </row>
    <row r="24" spans="2:10" x14ac:dyDescent="0.25">
      <c r="B24" s="17" t="s">
        <v>32</v>
      </c>
      <c r="C24" s="112">
        <v>1200</v>
      </c>
      <c r="D24" s="32" t="s">
        <v>22</v>
      </c>
      <c r="E24" s="86" t="s">
        <v>269</v>
      </c>
      <c r="G24" s="17" t="s">
        <v>32</v>
      </c>
      <c r="H24" s="102">
        <f>C24/14.504</f>
        <v>82.735797021511303</v>
      </c>
      <c r="I24" s="32" t="s">
        <v>24</v>
      </c>
      <c r="J24" s="86" t="s">
        <v>269</v>
      </c>
    </row>
    <row r="25" spans="2:10" ht="15.75" thickBot="1" x14ac:dyDescent="0.3">
      <c r="B25" s="17" t="s">
        <v>25</v>
      </c>
      <c r="C25" s="157">
        <v>1.9270721780594002</v>
      </c>
      <c r="D25" s="32" t="s">
        <v>28</v>
      </c>
      <c r="E25" s="87" t="s">
        <v>270</v>
      </c>
      <c r="G25" s="17" t="s">
        <v>25</v>
      </c>
      <c r="H25" s="108">
        <f>C25*25.4</f>
        <v>48.947633322708761</v>
      </c>
      <c r="I25" s="32" t="s">
        <v>41</v>
      </c>
      <c r="J25" s="87" t="s">
        <v>271</v>
      </c>
    </row>
    <row r="26" spans="2:10" ht="15.75" thickBot="1" x14ac:dyDescent="0.3">
      <c r="B26" s="17" t="s">
        <v>244</v>
      </c>
      <c r="C26" s="113">
        <v>1</v>
      </c>
      <c r="D26" s="32" t="s">
        <v>28</v>
      </c>
      <c r="E26" s="91">
        <v>1.5</v>
      </c>
      <c r="G26" s="17" t="s">
        <v>244</v>
      </c>
      <c r="H26" s="158">
        <f>C26*25.4</f>
        <v>25.4</v>
      </c>
      <c r="I26" s="32" t="s">
        <v>41</v>
      </c>
      <c r="J26" s="93">
        <f>25.4*E26</f>
        <v>38.099999999999994</v>
      </c>
    </row>
    <row r="27" spans="2:10" x14ac:dyDescent="0.25">
      <c r="B27" s="6"/>
      <c r="C27" s="11" t="s">
        <v>2</v>
      </c>
      <c r="E27" s="91">
        <v>2</v>
      </c>
      <c r="G27" s="6"/>
      <c r="H27" s="11" t="s">
        <v>2</v>
      </c>
      <c r="J27" s="94">
        <f t="shared" ref="J27:J32" si="0">25.4*E27</f>
        <v>50.8</v>
      </c>
    </row>
    <row r="28" spans="2:10" x14ac:dyDescent="0.25">
      <c r="B28" s="6" t="s">
        <v>26</v>
      </c>
      <c r="C28" s="19" t="s">
        <v>27</v>
      </c>
      <c r="E28" s="91">
        <v>2.5</v>
      </c>
      <c r="G28" s="6" t="s">
        <v>26</v>
      </c>
      <c r="H28" s="19" t="s">
        <v>27</v>
      </c>
      <c r="J28" s="94">
        <f t="shared" si="0"/>
        <v>63.5</v>
      </c>
    </row>
    <row r="29" spans="2:10" x14ac:dyDescent="0.25">
      <c r="B29" s="6" t="s">
        <v>11</v>
      </c>
      <c r="C29" s="159">
        <f>3.1416*C25^2 / 4</f>
        <v>2.9166670787405016</v>
      </c>
      <c r="D29" t="s">
        <v>29</v>
      </c>
      <c r="E29" s="91">
        <v>3.25</v>
      </c>
      <c r="G29" s="6" t="s">
        <v>11</v>
      </c>
      <c r="H29" s="140">
        <f>3.1416*H25^2 / 4</f>
        <v>1881.7169325202217</v>
      </c>
      <c r="I29" t="s">
        <v>119</v>
      </c>
      <c r="J29" s="94">
        <f t="shared" si="0"/>
        <v>82.55</v>
      </c>
    </row>
    <row r="30" spans="2:10" x14ac:dyDescent="0.25">
      <c r="B30" s="6" t="s">
        <v>245</v>
      </c>
      <c r="C30" s="19" t="s">
        <v>51</v>
      </c>
      <c r="E30" s="91">
        <v>4</v>
      </c>
      <c r="G30" s="22" t="s">
        <v>11</v>
      </c>
      <c r="H30" s="24">
        <f>H29/1000^2</f>
        <v>1.8817169325202217E-3</v>
      </c>
      <c r="I30" t="s">
        <v>137</v>
      </c>
      <c r="J30" s="94">
        <f t="shared" si="0"/>
        <v>101.6</v>
      </c>
    </row>
    <row r="31" spans="2:10" x14ac:dyDescent="0.25">
      <c r="B31" s="22" t="s">
        <v>11</v>
      </c>
      <c r="C31" s="159">
        <f>3.1416*C26^2 / 4</f>
        <v>0.78539999999999999</v>
      </c>
      <c r="E31" s="91">
        <v>5</v>
      </c>
      <c r="G31" s="6" t="s">
        <v>245</v>
      </c>
      <c r="H31" s="19" t="s">
        <v>51</v>
      </c>
      <c r="J31" s="94">
        <f>25.4*E31</f>
        <v>127</v>
      </c>
    </row>
    <row r="32" spans="2:10" ht="15.75" thickBot="1" x14ac:dyDescent="0.3">
      <c r="B32" s="6" t="s">
        <v>283</v>
      </c>
      <c r="C32" s="12" t="s">
        <v>258</v>
      </c>
      <c r="E32" s="92">
        <v>6</v>
      </c>
      <c r="G32" s="6" t="s">
        <v>11</v>
      </c>
      <c r="H32" s="20">
        <f>3.1416*H26^2 / 4</f>
        <v>506.70866399999994</v>
      </c>
      <c r="I32" t="s">
        <v>119</v>
      </c>
      <c r="J32" s="95">
        <f t="shared" si="0"/>
        <v>152.39999999999998</v>
      </c>
    </row>
    <row r="33" spans="2:9" x14ac:dyDescent="0.25">
      <c r="B33" s="6" t="s">
        <v>11</v>
      </c>
      <c r="C33" s="29">
        <f>C24*C29</f>
        <v>3500.0004944886018</v>
      </c>
      <c r="D33" t="s">
        <v>30</v>
      </c>
      <c r="G33" s="6" t="s">
        <v>11</v>
      </c>
      <c r="H33" s="24">
        <f>H32/1000^2</f>
        <v>5.0670866399999998E-4</v>
      </c>
      <c r="I33" t="s">
        <v>137</v>
      </c>
    </row>
    <row r="34" spans="2:9" x14ac:dyDescent="0.25">
      <c r="B34" s="6" t="s">
        <v>11</v>
      </c>
      <c r="C34" s="29">
        <f>C33*4.44822</f>
        <v>15568.772199594088</v>
      </c>
      <c r="D34" t="s">
        <v>31</v>
      </c>
      <c r="G34" s="6" t="s">
        <v>134</v>
      </c>
      <c r="H34" t="s">
        <v>203</v>
      </c>
    </row>
    <row r="35" spans="2:9" x14ac:dyDescent="0.25">
      <c r="B35" s="6" t="s">
        <v>284</v>
      </c>
      <c r="C35" s="12" t="s">
        <v>261</v>
      </c>
      <c r="G35" s="22" t="s">
        <v>11</v>
      </c>
      <c r="H35" s="29">
        <f>H24*100000</f>
        <v>8273579.70215113</v>
      </c>
      <c r="I35" s="12" t="s">
        <v>135</v>
      </c>
    </row>
    <row r="36" spans="2:9" x14ac:dyDescent="0.25">
      <c r="B36" s="6" t="s">
        <v>11</v>
      </c>
      <c r="C36" s="29">
        <f>C24*(C29 - C31)</f>
        <v>2557.5204944886018</v>
      </c>
      <c r="D36" t="s">
        <v>30</v>
      </c>
      <c r="G36" s="6" t="s">
        <v>283</v>
      </c>
      <c r="H36" s="12" t="s">
        <v>258</v>
      </c>
    </row>
    <row r="37" spans="2:9" x14ac:dyDescent="0.25">
      <c r="B37" s="6" t="s">
        <v>11</v>
      </c>
      <c r="C37" s="29">
        <f>C36*4.44822</f>
        <v>11376.413813994088</v>
      </c>
      <c r="D37" t="s">
        <v>31</v>
      </c>
      <c r="G37" s="6" t="s">
        <v>11</v>
      </c>
      <c r="H37" s="29">
        <f>H35*H30</f>
        <v>15568.535018093395</v>
      </c>
      <c r="I37" t="s">
        <v>138</v>
      </c>
    </row>
    <row r="38" spans="2:9" x14ac:dyDescent="0.25">
      <c r="G38" s="6" t="s">
        <v>284</v>
      </c>
      <c r="H38" s="12" t="s">
        <v>261</v>
      </c>
    </row>
    <row r="39" spans="2:9" x14ac:dyDescent="0.25">
      <c r="G39" s="6" t="s">
        <v>11</v>
      </c>
      <c r="H39" s="29">
        <f>H35*(H30 - H33)</f>
        <v>11376.240500718877</v>
      </c>
      <c r="I39" t="s">
        <v>31</v>
      </c>
    </row>
    <row r="41" spans="2:9" ht="19.5" thickBot="1" x14ac:dyDescent="0.35">
      <c r="B41" s="7" t="s">
        <v>14</v>
      </c>
      <c r="C41" s="11" t="s">
        <v>1</v>
      </c>
      <c r="G41" s="7" t="s">
        <v>14</v>
      </c>
      <c r="H41" s="11" t="s">
        <v>1</v>
      </c>
    </row>
    <row r="42" spans="2:9" x14ac:dyDescent="0.25">
      <c r="B42" s="17" t="s">
        <v>5</v>
      </c>
      <c r="C42" s="114">
        <v>2</v>
      </c>
      <c r="D42" s="32" t="s">
        <v>19</v>
      </c>
      <c r="G42" s="17" t="s">
        <v>13</v>
      </c>
      <c r="H42" s="105">
        <f>C42*0.746</f>
        <v>1.492</v>
      </c>
      <c r="I42" s="32" t="s">
        <v>20</v>
      </c>
    </row>
    <row r="43" spans="2:9" ht="15.75" thickBot="1" x14ac:dyDescent="0.3">
      <c r="B43" s="17" t="s">
        <v>6</v>
      </c>
      <c r="C43" s="115">
        <v>1800</v>
      </c>
      <c r="D43" s="32" t="s">
        <v>18</v>
      </c>
      <c r="G43" s="17" t="s">
        <v>6</v>
      </c>
      <c r="H43" s="103">
        <f>C43</f>
        <v>1800</v>
      </c>
      <c r="I43" s="32" t="s">
        <v>18</v>
      </c>
    </row>
    <row r="44" spans="2:9" x14ac:dyDescent="0.25">
      <c r="B44" s="6"/>
      <c r="C44" s="11" t="s">
        <v>2</v>
      </c>
      <c r="G44" s="6"/>
      <c r="H44" s="11" t="s">
        <v>2</v>
      </c>
    </row>
    <row r="45" spans="2:9" x14ac:dyDescent="0.25">
      <c r="B45" s="6" t="s">
        <v>4</v>
      </c>
      <c r="C45" s="12" t="s">
        <v>3</v>
      </c>
      <c r="G45" s="6" t="s">
        <v>4</v>
      </c>
      <c r="H45" s="12" t="s">
        <v>12</v>
      </c>
    </row>
    <row r="46" spans="2:9" x14ac:dyDescent="0.25">
      <c r="B46" s="6" t="s">
        <v>11</v>
      </c>
      <c r="C46" s="13">
        <f>5252*C42/C43</f>
        <v>5.8355555555555556</v>
      </c>
      <c r="D46" t="s">
        <v>7</v>
      </c>
      <c r="G46" s="6" t="s">
        <v>11</v>
      </c>
      <c r="H46" s="14">
        <f>9543*H42/H43</f>
        <v>7.9100866666666665</v>
      </c>
      <c r="I46" t="s">
        <v>10</v>
      </c>
    </row>
    <row r="47" spans="2:9" x14ac:dyDescent="0.25">
      <c r="B47" s="6" t="s">
        <v>11</v>
      </c>
      <c r="C47" s="14">
        <f>C46*1.3558</f>
        <v>7.9118462222222217</v>
      </c>
      <c r="D47" t="s">
        <v>10</v>
      </c>
      <c r="G47" s="12"/>
    </row>
    <row r="48" spans="2:9" x14ac:dyDescent="0.25">
      <c r="B48" s="22" t="s">
        <v>11</v>
      </c>
      <c r="C48" s="18">
        <f>C46*12</f>
        <v>70.026666666666671</v>
      </c>
      <c r="D48" t="s">
        <v>342</v>
      </c>
      <c r="G48" s="32" t="s">
        <v>318</v>
      </c>
    </row>
    <row r="49" spans="2:9" ht="19.5" thickBot="1" x14ac:dyDescent="0.35">
      <c r="B49" s="7" t="s">
        <v>309</v>
      </c>
      <c r="C49" s="11" t="s">
        <v>1</v>
      </c>
      <c r="G49" s="7" t="s">
        <v>309</v>
      </c>
      <c r="H49" s="11" t="s">
        <v>1</v>
      </c>
    </row>
    <row r="50" spans="2:9" x14ac:dyDescent="0.25">
      <c r="B50" s="17" t="s">
        <v>93</v>
      </c>
      <c r="C50" s="116">
        <v>3</v>
      </c>
      <c r="D50" s="32" t="s">
        <v>310</v>
      </c>
      <c r="G50" s="17" t="s">
        <v>93</v>
      </c>
      <c r="H50" s="102">
        <f>C50*1.6387</f>
        <v>4.9161000000000001</v>
      </c>
      <c r="I50" s="32" t="s">
        <v>311</v>
      </c>
    </row>
    <row r="51" spans="2:9" ht="15.75" thickBot="1" x14ac:dyDescent="0.3">
      <c r="B51" s="17" t="s">
        <v>80</v>
      </c>
      <c r="C51" s="117">
        <v>1200</v>
      </c>
      <c r="D51" s="32" t="s">
        <v>48</v>
      </c>
      <c r="G51" s="17" t="s">
        <v>80</v>
      </c>
      <c r="H51" s="106">
        <f>C51*0.068947</f>
        <v>82.736399999999989</v>
      </c>
      <c r="I51" s="32" t="s">
        <v>24</v>
      </c>
    </row>
    <row r="52" spans="2:9" x14ac:dyDescent="0.25">
      <c r="B52" s="6"/>
      <c r="C52" s="11" t="s">
        <v>2</v>
      </c>
      <c r="G52" s="12"/>
      <c r="H52" s="11" t="s">
        <v>2</v>
      </c>
    </row>
    <row r="53" spans="2:9" x14ac:dyDescent="0.25">
      <c r="B53" s="6" t="s">
        <v>312</v>
      </c>
      <c r="C53" s="12" t="s">
        <v>92</v>
      </c>
      <c r="G53" s="6" t="s">
        <v>312</v>
      </c>
      <c r="H53" s="12" t="s">
        <v>129</v>
      </c>
    </row>
    <row r="54" spans="2:9" x14ac:dyDescent="0.25">
      <c r="B54" s="6" t="s">
        <v>11</v>
      </c>
      <c r="C54" s="14">
        <f>C50*C51 / (24*3.1416)</f>
        <v>47.746371275783041</v>
      </c>
      <c r="D54" t="s">
        <v>7</v>
      </c>
      <c r="G54" s="165" t="s">
        <v>11</v>
      </c>
      <c r="H54" s="14">
        <f>H50*H51*0.15912</f>
        <v>64.720535000284798</v>
      </c>
      <c r="I54" t="s">
        <v>10</v>
      </c>
    </row>
    <row r="55" spans="2:9" x14ac:dyDescent="0.25">
      <c r="B55" s="6" t="s">
        <v>11</v>
      </c>
      <c r="C55" s="14">
        <f>C54/0.73756</f>
        <v>64.73557578472672</v>
      </c>
      <c r="D55" t="s">
        <v>10</v>
      </c>
      <c r="G55" s="182" t="s">
        <v>96</v>
      </c>
    </row>
    <row r="56" spans="2:9" x14ac:dyDescent="0.25">
      <c r="B56" s="6"/>
      <c r="C56" s="12"/>
      <c r="G56" s="31"/>
    </row>
    <row r="57" spans="2:9" ht="19.5" thickBot="1" x14ac:dyDescent="0.35">
      <c r="B57" s="7" t="s">
        <v>17</v>
      </c>
      <c r="C57" s="11" t="s">
        <v>1</v>
      </c>
      <c r="G57" s="7" t="s">
        <v>17</v>
      </c>
      <c r="H57" s="11" t="s">
        <v>1</v>
      </c>
    </row>
    <row r="58" spans="2:9" x14ac:dyDescent="0.25">
      <c r="B58" s="17" t="s">
        <v>33</v>
      </c>
      <c r="C58" s="112">
        <v>318</v>
      </c>
      <c r="D58" s="32" t="s">
        <v>22</v>
      </c>
      <c r="E58" s="32"/>
      <c r="F58" s="32"/>
      <c r="G58" s="17" t="s">
        <v>33</v>
      </c>
      <c r="H58" s="102">
        <f>C58*0.068947</f>
        <v>21.925145999999998</v>
      </c>
      <c r="I58" s="32" t="s">
        <v>24</v>
      </c>
    </row>
    <row r="59" spans="2:9" ht="15.75" thickBot="1" x14ac:dyDescent="0.3">
      <c r="B59" s="17" t="s">
        <v>34</v>
      </c>
      <c r="C59" s="118">
        <v>20</v>
      </c>
      <c r="D59" s="32" t="s">
        <v>21</v>
      </c>
      <c r="E59" s="32"/>
      <c r="F59" s="32"/>
      <c r="G59" s="17" t="s">
        <v>34</v>
      </c>
      <c r="H59" s="103">
        <f>C59*3.785</f>
        <v>75.7</v>
      </c>
      <c r="I59" s="32" t="s">
        <v>140</v>
      </c>
    </row>
    <row r="60" spans="2:9" x14ac:dyDescent="0.25">
      <c r="B60" s="6"/>
      <c r="C60" s="11" t="s">
        <v>2</v>
      </c>
      <c r="G60" s="6"/>
      <c r="H60" s="11" t="s">
        <v>2</v>
      </c>
    </row>
    <row r="61" spans="2:9" x14ac:dyDescent="0.25">
      <c r="B61" s="6" t="s">
        <v>313</v>
      </c>
      <c r="C61" s="12" t="s">
        <v>15</v>
      </c>
      <c r="G61" s="6" t="s">
        <v>314</v>
      </c>
      <c r="H61" s="12" t="s">
        <v>202</v>
      </c>
    </row>
    <row r="62" spans="2:9" x14ac:dyDescent="0.25">
      <c r="B62" s="6" t="s">
        <v>11</v>
      </c>
      <c r="C62" s="14">
        <f>C58*C59 / 1714</f>
        <v>3.7106184364060675</v>
      </c>
      <c r="D62" t="s">
        <v>19</v>
      </c>
      <c r="G62" s="6" t="s">
        <v>11</v>
      </c>
      <c r="H62" s="14">
        <f>H58*(H59) / 600</f>
        <v>2.7662225869999997</v>
      </c>
      <c r="I62" t="s">
        <v>20</v>
      </c>
    </row>
    <row r="63" spans="2:9" x14ac:dyDescent="0.25">
      <c r="B63" s="6" t="s">
        <v>11</v>
      </c>
      <c r="C63" s="14">
        <f>C62*0.746</f>
        <v>2.7681213535589264</v>
      </c>
      <c r="D63" t="s">
        <v>315</v>
      </c>
    </row>
    <row r="64" spans="2:9" x14ac:dyDescent="0.25">
      <c r="B64" s="16" t="s">
        <v>318</v>
      </c>
      <c r="C64" s="12"/>
    </row>
    <row r="65" spans="2:9" ht="19.5" thickBot="1" x14ac:dyDescent="0.35">
      <c r="B65" s="7" t="s">
        <v>54</v>
      </c>
      <c r="C65" s="11" t="s">
        <v>1</v>
      </c>
      <c r="G65" s="7" t="s">
        <v>54</v>
      </c>
      <c r="H65" s="11" t="s">
        <v>1</v>
      </c>
    </row>
    <row r="66" spans="2:9" x14ac:dyDescent="0.25">
      <c r="B66" s="17" t="s">
        <v>36</v>
      </c>
      <c r="C66" s="119">
        <v>20</v>
      </c>
      <c r="D66" s="32" t="s">
        <v>21</v>
      </c>
      <c r="E66" s="32"/>
      <c r="F66" s="32"/>
      <c r="G66" s="17" t="s">
        <v>36</v>
      </c>
      <c r="H66" s="107">
        <f>C66*3.78541178</f>
        <v>75.708235599999995</v>
      </c>
      <c r="I66" s="32" t="s">
        <v>112</v>
      </c>
    </row>
    <row r="67" spans="2:9" ht="15.75" thickBot="1" x14ac:dyDescent="0.3">
      <c r="B67" s="17" t="s">
        <v>220</v>
      </c>
      <c r="C67" s="113">
        <v>2</v>
      </c>
      <c r="D67" s="32" t="s">
        <v>28</v>
      </c>
      <c r="E67" s="32"/>
      <c r="F67" s="32"/>
      <c r="G67" s="17" t="s">
        <v>220</v>
      </c>
      <c r="H67" s="103">
        <f>C67*25.4</f>
        <v>50.8</v>
      </c>
      <c r="I67" s="32" t="s">
        <v>41</v>
      </c>
    </row>
    <row r="68" spans="2:9" x14ac:dyDescent="0.25">
      <c r="B68" s="6"/>
      <c r="C68" s="11" t="s">
        <v>2</v>
      </c>
      <c r="G68" s="6"/>
      <c r="H68" s="11" t="s">
        <v>2</v>
      </c>
    </row>
    <row r="69" spans="2:9" x14ac:dyDescent="0.25">
      <c r="B69" s="6" t="s">
        <v>26</v>
      </c>
      <c r="C69" s="19" t="s">
        <v>27</v>
      </c>
      <c r="G69" s="6" t="s">
        <v>26</v>
      </c>
      <c r="H69" s="19" t="s">
        <v>27</v>
      </c>
    </row>
    <row r="70" spans="2:9" x14ac:dyDescent="0.25">
      <c r="B70" s="6" t="s">
        <v>11</v>
      </c>
      <c r="C70" s="20">
        <f>3.1416*C67^2 / 4</f>
        <v>3.1415999999999999</v>
      </c>
      <c r="D70" t="s">
        <v>29</v>
      </c>
      <c r="G70" s="6" t="s">
        <v>11</v>
      </c>
      <c r="H70" s="20">
        <f>3.1416*H67^2 / 4</f>
        <v>2026.8346559999998</v>
      </c>
      <c r="I70" t="s">
        <v>119</v>
      </c>
    </row>
    <row r="71" spans="2:9" x14ac:dyDescent="0.25">
      <c r="B71" s="6" t="s">
        <v>37</v>
      </c>
      <c r="C71" s="12" t="s">
        <v>38</v>
      </c>
      <c r="G71" s="6" t="s">
        <v>37</v>
      </c>
      <c r="H71" t="s">
        <v>122</v>
      </c>
    </row>
    <row r="72" spans="2:9" x14ac:dyDescent="0.25">
      <c r="B72" s="6" t="s">
        <v>11</v>
      </c>
      <c r="C72" s="18">
        <f>231*C66</f>
        <v>4620</v>
      </c>
      <c r="D72" t="s">
        <v>39</v>
      </c>
      <c r="G72" s="22" t="s">
        <v>11</v>
      </c>
      <c r="H72" s="29">
        <f>H66*0.001*1000^3</f>
        <v>75708235.599999994</v>
      </c>
      <c r="I72" t="s">
        <v>121</v>
      </c>
    </row>
    <row r="73" spans="2:9" x14ac:dyDescent="0.25">
      <c r="B73" s="6" t="s">
        <v>55</v>
      </c>
      <c r="C73" s="12" t="s">
        <v>35</v>
      </c>
      <c r="G73" s="6" t="s">
        <v>127</v>
      </c>
      <c r="H73" s="12" t="s">
        <v>123</v>
      </c>
    </row>
    <row r="74" spans="2:9" x14ac:dyDescent="0.25">
      <c r="B74" s="6" t="s">
        <v>11</v>
      </c>
      <c r="C74" s="18">
        <f>C72/C70</f>
        <v>1470.5882352941176</v>
      </c>
      <c r="D74" t="s">
        <v>40</v>
      </c>
      <c r="G74" s="6" t="s">
        <v>11</v>
      </c>
      <c r="H74" s="21">
        <f>H72/H70</f>
        <v>37352.941137000176</v>
      </c>
      <c r="I74" t="s">
        <v>124</v>
      </c>
    </row>
    <row r="75" spans="2:9" x14ac:dyDescent="0.25">
      <c r="B75" s="6" t="s">
        <v>11</v>
      </c>
      <c r="C75" s="13">
        <f>C74*0.0254</f>
        <v>37.352941176470587</v>
      </c>
      <c r="D75" t="s">
        <v>42</v>
      </c>
      <c r="G75" s="6" t="s">
        <v>11</v>
      </c>
      <c r="H75" s="13">
        <f>H74/1000</f>
        <v>37.35294113700018</v>
      </c>
      <c r="I75" t="s">
        <v>42</v>
      </c>
    </row>
    <row r="76" spans="2:9" x14ac:dyDescent="0.25">
      <c r="B76" s="6" t="s">
        <v>11</v>
      </c>
      <c r="C76" s="18">
        <f>C74/60</f>
        <v>24.509803921568626</v>
      </c>
      <c r="D76" t="s">
        <v>335</v>
      </c>
    </row>
    <row r="77" spans="2:9" x14ac:dyDescent="0.25">
      <c r="B77" s="6"/>
      <c r="C77" s="12"/>
    </row>
    <row r="78" spans="2:9" ht="18.75" x14ac:dyDescent="0.3">
      <c r="B78" s="7" t="s">
        <v>43</v>
      </c>
      <c r="C78" s="12"/>
      <c r="G78" s="7" t="s">
        <v>43</v>
      </c>
      <c r="H78" s="12"/>
    </row>
    <row r="79" spans="2:9" ht="15.75" thickBot="1" x14ac:dyDescent="0.3">
      <c r="B79" s="6"/>
      <c r="C79" s="11" t="s">
        <v>1</v>
      </c>
      <c r="G79" s="6"/>
      <c r="H79" s="11" t="s">
        <v>1</v>
      </c>
    </row>
    <row r="80" spans="2:9" x14ac:dyDescent="0.25">
      <c r="B80" s="17" t="s">
        <v>337</v>
      </c>
      <c r="C80" s="179">
        <v>2</v>
      </c>
      <c r="D80" s="32" t="s">
        <v>28</v>
      </c>
      <c r="E80" s="32"/>
      <c r="F80" s="32"/>
      <c r="G80" s="17" t="s">
        <v>337</v>
      </c>
      <c r="H80" s="105">
        <f>C80*25.4</f>
        <v>50.8</v>
      </c>
      <c r="I80" s="32" t="s">
        <v>41</v>
      </c>
    </row>
    <row r="81" spans="2:9" x14ac:dyDescent="0.25">
      <c r="B81" s="17" t="s">
        <v>45</v>
      </c>
      <c r="C81" s="180">
        <v>0.125</v>
      </c>
      <c r="D81" s="32" t="s">
        <v>28</v>
      </c>
      <c r="E81" s="32"/>
      <c r="F81" s="32"/>
      <c r="G81" s="17" t="s">
        <v>45</v>
      </c>
      <c r="H81" s="108">
        <f>C81*25.4</f>
        <v>3.1749999999999998</v>
      </c>
      <c r="I81" s="32" t="s">
        <v>41</v>
      </c>
    </row>
    <row r="82" spans="2:9" x14ac:dyDescent="0.25">
      <c r="B82" s="17" t="s">
        <v>316</v>
      </c>
      <c r="C82" s="181">
        <v>52000</v>
      </c>
      <c r="D82" s="32" t="s">
        <v>48</v>
      </c>
      <c r="E82" s="32"/>
      <c r="F82" s="32"/>
      <c r="G82" s="17" t="s">
        <v>317</v>
      </c>
      <c r="H82" s="166">
        <f>C82*0.06895</f>
        <v>3585.4</v>
      </c>
      <c r="I82" s="32" t="s">
        <v>24</v>
      </c>
    </row>
    <row r="83" spans="2:9" ht="15.75" thickBot="1" x14ac:dyDescent="0.3">
      <c r="B83" s="17" t="s">
        <v>47</v>
      </c>
      <c r="C83" s="179">
        <v>2</v>
      </c>
      <c r="D83" s="17"/>
      <c r="E83" s="32"/>
      <c r="F83" s="32"/>
      <c r="G83" s="17" t="s">
        <v>47</v>
      </c>
      <c r="H83" s="106">
        <f>C83</f>
        <v>2</v>
      </c>
      <c r="I83" s="32" t="s">
        <v>49</v>
      </c>
    </row>
    <row r="84" spans="2:9" x14ac:dyDescent="0.25">
      <c r="B84" s="6"/>
      <c r="C84" s="11" t="s">
        <v>2</v>
      </c>
      <c r="D84" s="6"/>
      <c r="G84" s="6"/>
      <c r="H84" s="11" t="s">
        <v>2</v>
      </c>
    </row>
    <row r="85" spans="2:9" x14ac:dyDescent="0.25">
      <c r="B85" s="6" t="s">
        <v>44</v>
      </c>
      <c r="C85" s="12" t="s">
        <v>338</v>
      </c>
      <c r="G85" s="6" t="s">
        <v>44</v>
      </c>
      <c r="H85" s="12" t="s">
        <v>338</v>
      </c>
    </row>
    <row r="86" spans="2:9" x14ac:dyDescent="0.25">
      <c r="B86" s="6" t="s">
        <v>11</v>
      </c>
      <c r="C86" s="29">
        <f>2*C81*C82 / (C83*C80)</f>
        <v>3250</v>
      </c>
      <c r="D86" t="s">
        <v>48</v>
      </c>
      <c r="G86" s="6" t="s">
        <v>11</v>
      </c>
      <c r="H86" s="18">
        <f>2*H81*H82 / (H83*H80)</f>
        <v>224.08750000000003</v>
      </c>
      <c r="I86" t="s">
        <v>24</v>
      </c>
    </row>
    <row r="87" spans="2:9" x14ac:dyDescent="0.25">
      <c r="B87" s="6" t="s">
        <v>11</v>
      </c>
      <c r="C87" s="18">
        <f>C86*0.06895</f>
        <v>224.08750000000001</v>
      </c>
      <c r="D87" t="s">
        <v>24</v>
      </c>
      <c r="G87" s="22" t="s">
        <v>11</v>
      </c>
      <c r="H87" s="29">
        <f>H86*105</f>
        <v>23529.187500000004</v>
      </c>
      <c r="I87" t="s">
        <v>201</v>
      </c>
    </row>
    <row r="88" spans="2:9" x14ac:dyDescent="0.25">
      <c r="B88" s="22" t="s">
        <v>11</v>
      </c>
      <c r="C88" s="29">
        <f>C87*105</f>
        <v>23529.1875</v>
      </c>
      <c r="D88" t="s">
        <v>201</v>
      </c>
    </row>
    <row r="89" spans="2:9" ht="19.5" thickBot="1" x14ac:dyDescent="0.35">
      <c r="B89" s="7" t="s">
        <v>56</v>
      </c>
      <c r="C89" s="11" t="s">
        <v>1</v>
      </c>
      <c r="G89" s="7" t="s">
        <v>56</v>
      </c>
      <c r="H89" s="11" t="s">
        <v>1</v>
      </c>
    </row>
    <row r="90" spans="2:9" x14ac:dyDescent="0.25">
      <c r="B90" s="17" t="s">
        <v>36</v>
      </c>
      <c r="C90" s="114">
        <v>10</v>
      </c>
      <c r="D90" s="32" t="s">
        <v>21</v>
      </c>
      <c r="E90" s="32"/>
      <c r="F90" s="32"/>
      <c r="G90" s="17" t="s">
        <v>36</v>
      </c>
      <c r="H90" s="107">
        <f>C90*3.78541178</f>
        <v>37.854117799999997</v>
      </c>
      <c r="I90" s="32" t="s">
        <v>112</v>
      </c>
    </row>
    <row r="91" spans="2:9" ht="15.75" thickBot="1" x14ac:dyDescent="0.3">
      <c r="B91" s="17" t="s">
        <v>50</v>
      </c>
      <c r="C91" s="113">
        <v>1</v>
      </c>
      <c r="D91" s="32" t="s">
        <v>28</v>
      </c>
      <c r="E91" s="32"/>
      <c r="F91" s="32"/>
      <c r="G91" s="17" t="s">
        <v>50</v>
      </c>
      <c r="H91" s="103">
        <f>C91*25.4</f>
        <v>25.4</v>
      </c>
      <c r="I91" s="32" t="s">
        <v>41</v>
      </c>
    </row>
    <row r="92" spans="2:9" x14ac:dyDescent="0.25">
      <c r="B92" s="6"/>
      <c r="C92" s="11" t="s">
        <v>2</v>
      </c>
      <c r="G92" s="6"/>
      <c r="H92" s="11" t="s">
        <v>2</v>
      </c>
    </row>
    <row r="93" spans="2:9" x14ac:dyDescent="0.25">
      <c r="B93" s="6" t="s">
        <v>52</v>
      </c>
      <c r="C93" s="19" t="s">
        <v>51</v>
      </c>
      <c r="G93" s="6" t="s">
        <v>52</v>
      </c>
      <c r="H93" s="19" t="s">
        <v>51</v>
      </c>
    </row>
    <row r="94" spans="2:9" x14ac:dyDescent="0.25">
      <c r="B94" s="6" t="s">
        <v>11</v>
      </c>
      <c r="C94" s="23">
        <f>3.1416*C91^2 / 4</f>
        <v>0.78539999999999999</v>
      </c>
      <c r="D94" t="s">
        <v>29</v>
      </c>
      <c r="G94" s="6" t="s">
        <v>11</v>
      </c>
      <c r="H94" s="20">
        <f>3.1416*H91^2 / 4</f>
        <v>506.70866399999994</v>
      </c>
      <c r="I94" t="s">
        <v>119</v>
      </c>
    </row>
    <row r="95" spans="2:9" x14ac:dyDescent="0.25">
      <c r="B95" s="6" t="s">
        <v>37</v>
      </c>
      <c r="C95" s="12" t="s">
        <v>38</v>
      </c>
      <c r="G95" s="6" t="s">
        <v>37</v>
      </c>
      <c r="H95" t="s">
        <v>122</v>
      </c>
    </row>
    <row r="96" spans="2:9" x14ac:dyDescent="0.25">
      <c r="B96" s="6" t="s">
        <v>11</v>
      </c>
      <c r="C96" s="18">
        <f>231*C90</f>
        <v>2310</v>
      </c>
      <c r="D96" t="s">
        <v>39</v>
      </c>
      <c r="G96" s="22" t="s">
        <v>11</v>
      </c>
      <c r="H96" s="29">
        <f>H90*0.001*1000^3</f>
        <v>37854117.799999997</v>
      </c>
      <c r="I96" t="s">
        <v>121</v>
      </c>
    </row>
    <row r="97" spans="2:10" x14ac:dyDescent="0.25">
      <c r="B97" s="6" t="s">
        <v>126</v>
      </c>
      <c r="C97" s="12" t="s">
        <v>334</v>
      </c>
      <c r="G97" s="6" t="s">
        <v>57</v>
      </c>
      <c r="H97" s="12" t="s">
        <v>320</v>
      </c>
    </row>
    <row r="98" spans="2:10" x14ac:dyDescent="0.25">
      <c r="B98" s="6" t="s">
        <v>11</v>
      </c>
      <c r="C98" s="18">
        <f>C96/(12*C94*60)</f>
        <v>4.0849673202614385</v>
      </c>
      <c r="D98" t="s">
        <v>335</v>
      </c>
      <c r="G98" s="6" t="s">
        <v>11</v>
      </c>
      <c r="H98" s="21">
        <f>H96/(H94*60)</f>
        <v>1245.0980379000059</v>
      </c>
      <c r="I98" t="s">
        <v>321</v>
      </c>
    </row>
    <row r="99" spans="2:10" x14ac:dyDescent="0.25">
      <c r="B99" s="6" t="s">
        <v>11</v>
      </c>
      <c r="C99" s="13">
        <f>C98*0.0254</f>
        <v>0.10375816993464053</v>
      </c>
      <c r="D99" t="s">
        <v>319</v>
      </c>
      <c r="G99" s="6" t="s">
        <v>11</v>
      </c>
      <c r="H99" s="13">
        <f>H98/1000</f>
        <v>1.2450980379000058</v>
      </c>
      <c r="I99" t="s">
        <v>319</v>
      </c>
    </row>
    <row r="100" spans="2:10" x14ac:dyDescent="0.25">
      <c r="B100" s="16" t="s">
        <v>266</v>
      </c>
      <c r="C100" s="12"/>
      <c r="G100" s="6" t="s">
        <v>11</v>
      </c>
      <c r="H100" s="18">
        <f>H98/(12*25.4)</f>
        <v>4.084967315944902</v>
      </c>
      <c r="I100" s="12" t="s">
        <v>335</v>
      </c>
      <c r="J100" s="12"/>
    </row>
    <row r="101" spans="2:10" x14ac:dyDescent="0.25">
      <c r="B101" s="167" t="s">
        <v>125</v>
      </c>
      <c r="C101" s="12"/>
    </row>
    <row r="102" spans="2:10" x14ac:dyDescent="0.25">
      <c r="B102" s="6"/>
      <c r="C102" s="12"/>
    </row>
    <row r="103" spans="2:10" ht="19.5" thickBot="1" x14ac:dyDescent="0.35">
      <c r="B103" s="7" t="s">
        <v>77</v>
      </c>
      <c r="C103" s="11" t="s">
        <v>1</v>
      </c>
      <c r="G103" s="7" t="s">
        <v>77</v>
      </c>
      <c r="H103" s="11" t="s">
        <v>1</v>
      </c>
    </row>
    <row r="104" spans="2:10" x14ac:dyDescent="0.25">
      <c r="B104" s="17" t="s">
        <v>80</v>
      </c>
      <c r="C104" s="112">
        <v>1200</v>
      </c>
      <c r="D104" s="32" t="s">
        <v>48</v>
      </c>
      <c r="E104" s="32"/>
      <c r="F104" s="32"/>
      <c r="G104" s="17" t="s">
        <v>80</v>
      </c>
      <c r="H104" s="102">
        <f>C104*0.068947</f>
        <v>82.736399999999989</v>
      </c>
      <c r="I104" s="32" t="s">
        <v>24</v>
      </c>
    </row>
    <row r="105" spans="2:10" ht="15.75" thickBot="1" x14ac:dyDescent="0.3">
      <c r="B105" s="17" t="s">
        <v>36</v>
      </c>
      <c r="C105" s="118">
        <v>6</v>
      </c>
      <c r="D105" s="32" t="s">
        <v>21</v>
      </c>
      <c r="E105" s="32"/>
      <c r="F105" s="32"/>
      <c r="G105" s="17" t="s">
        <v>36</v>
      </c>
      <c r="H105" s="103">
        <f>C105*3.785</f>
        <v>22.71</v>
      </c>
      <c r="I105" s="32" t="s">
        <v>112</v>
      </c>
    </row>
    <row r="106" spans="2:10" x14ac:dyDescent="0.25">
      <c r="B106" s="6"/>
      <c r="C106" s="11" t="s">
        <v>2</v>
      </c>
      <c r="G106" s="6"/>
      <c r="H106" s="11" t="s">
        <v>2</v>
      </c>
    </row>
    <row r="107" spans="2:10" x14ac:dyDescent="0.25">
      <c r="B107" s="6" t="s">
        <v>79</v>
      </c>
      <c r="C107" s="12" t="s">
        <v>78</v>
      </c>
      <c r="G107" s="6" t="s">
        <v>79</v>
      </c>
      <c r="H107" s="12" t="s">
        <v>327</v>
      </c>
      <c r="I107" s="6"/>
      <c r="J107" s="12"/>
    </row>
    <row r="108" spans="2:10" x14ac:dyDescent="0.25">
      <c r="B108" s="6" t="s">
        <v>11</v>
      </c>
      <c r="C108" s="29">
        <f>C104*C105*1.5</f>
        <v>10800</v>
      </c>
      <c r="D108" t="s">
        <v>81</v>
      </c>
      <c r="G108" s="6" t="s">
        <v>11</v>
      </c>
      <c r="H108" s="13">
        <f>H104*H105/593.65</f>
        <v>3.1650697279541813</v>
      </c>
      <c r="I108" t="s">
        <v>315</v>
      </c>
    </row>
    <row r="109" spans="2:10" x14ac:dyDescent="0.25">
      <c r="B109" s="6" t="s">
        <v>11</v>
      </c>
      <c r="C109" s="13">
        <f>C108/3412.1</f>
        <v>3.1652061780135403</v>
      </c>
      <c r="D109" t="s">
        <v>315</v>
      </c>
      <c r="G109" s="6" t="s">
        <v>11</v>
      </c>
      <c r="H109" s="29">
        <f>H108*3412.1</f>
        <v>10799.534418752462</v>
      </c>
      <c r="I109" t="s">
        <v>81</v>
      </c>
    </row>
    <row r="110" spans="2:10" x14ac:dyDescent="0.25">
      <c r="B110" s="6"/>
      <c r="C110" s="12"/>
    </row>
    <row r="111" spans="2:10" x14ac:dyDescent="0.25">
      <c r="B111" s="6"/>
      <c r="C111" s="12"/>
    </row>
    <row r="112" spans="2:10" ht="19.5" thickBot="1" x14ac:dyDescent="0.35">
      <c r="B112" s="7" t="s">
        <v>83</v>
      </c>
      <c r="C112" s="11" t="s">
        <v>1</v>
      </c>
      <c r="G112" s="7" t="s">
        <v>83</v>
      </c>
      <c r="H112" s="11" t="s">
        <v>1</v>
      </c>
    </row>
    <row r="113" spans="2:9" x14ac:dyDescent="0.25">
      <c r="B113" s="6" t="s">
        <v>84</v>
      </c>
      <c r="C113" s="121">
        <v>48</v>
      </c>
      <c r="D113" t="s">
        <v>28</v>
      </c>
      <c r="G113" s="6" t="s">
        <v>84</v>
      </c>
      <c r="H113" s="109">
        <f>C113*25.4</f>
        <v>1219.1999999999998</v>
      </c>
      <c r="I113" t="s">
        <v>41</v>
      </c>
    </row>
    <row r="114" spans="2:9" x14ac:dyDescent="0.25">
      <c r="B114" s="6" t="s">
        <v>85</v>
      </c>
      <c r="C114" s="122">
        <v>36</v>
      </c>
      <c r="D114" t="s">
        <v>28</v>
      </c>
      <c r="G114" s="6" t="s">
        <v>85</v>
      </c>
      <c r="H114" s="110">
        <f>C114*25.4</f>
        <v>914.4</v>
      </c>
      <c r="I114" t="s">
        <v>41</v>
      </c>
    </row>
    <row r="115" spans="2:9" x14ac:dyDescent="0.25">
      <c r="B115" s="6" t="s">
        <v>86</v>
      </c>
      <c r="C115" s="122">
        <v>24</v>
      </c>
      <c r="D115" t="s">
        <v>28</v>
      </c>
      <c r="G115" s="6" t="s">
        <v>86</v>
      </c>
      <c r="H115" s="110">
        <f>C115*25.4</f>
        <v>609.59999999999991</v>
      </c>
      <c r="I115" t="s">
        <v>41</v>
      </c>
    </row>
    <row r="116" spans="2:9" ht="15.75" thickBot="1" x14ac:dyDescent="0.3">
      <c r="B116" s="6" t="s">
        <v>88</v>
      </c>
      <c r="C116" s="123">
        <v>80</v>
      </c>
      <c r="D116" t="s">
        <v>89</v>
      </c>
      <c r="G116" s="6" t="s">
        <v>88</v>
      </c>
      <c r="H116" s="111">
        <f>(C116-32)*5/9</f>
        <v>26.666666666666668</v>
      </c>
      <c r="I116" t="s">
        <v>114</v>
      </c>
    </row>
    <row r="117" spans="2:9" x14ac:dyDescent="0.25">
      <c r="B117" s="6"/>
      <c r="C117" s="11" t="s">
        <v>2</v>
      </c>
      <c r="G117" s="6"/>
      <c r="H117" s="11" t="s">
        <v>2</v>
      </c>
    </row>
    <row r="118" spans="2:9" x14ac:dyDescent="0.25">
      <c r="B118" s="6" t="s">
        <v>151</v>
      </c>
      <c r="C118" s="12" t="s">
        <v>150</v>
      </c>
      <c r="G118" s="6" t="s">
        <v>151</v>
      </c>
      <c r="H118" s="12" t="s">
        <v>150</v>
      </c>
    </row>
    <row r="119" spans="2:9" x14ac:dyDescent="0.25">
      <c r="B119" s="6" t="s">
        <v>11</v>
      </c>
      <c r="C119" s="18">
        <f>C113*C114*C115</f>
        <v>41472</v>
      </c>
      <c r="D119" t="s">
        <v>95</v>
      </c>
      <c r="G119" s="6" t="s">
        <v>11</v>
      </c>
      <c r="H119" s="21">
        <f>H113*H114*H115</f>
        <v>679604318.20799971</v>
      </c>
      <c r="I119" t="s">
        <v>128</v>
      </c>
    </row>
    <row r="120" spans="2:9" x14ac:dyDescent="0.25">
      <c r="B120" s="6" t="s">
        <v>152</v>
      </c>
      <c r="C120" s="12" t="s">
        <v>153</v>
      </c>
      <c r="G120" s="6" t="s">
        <v>152</v>
      </c>
      <c r="H120" s="12" t="s">
        <v>156</v>
      </c>
    </row>
    <row r="121" spans="2:9" x14ac:dyDescent="0.25">
      <c r="B121" s="6" t="s">
        <v>11</v>
      </c>
      <c r="C121" s="26">
        <f>C119/231</f>
        <v>179.53246753246754</v>
      </c>
      <c r="D121" t="s">
        <v>154</v>
      </c>
      <c r="G121" s="6" t="s">
        <v>11</v>
      </c>
      <c r="H121" s="27">
        <f>H119/1000000</f>
        <v>679.60431820799965</v>
      </c>
      <c r="I121" t="s">
        <v>155</v>
      </c>
    </row>
    <row r="122" spans="2:9" x14ac:dyDescent="0.25">
      <c r="B122" s="6" t="s">
        <v>90</v>
      </c>
      <c r="C122" s="12" t="s">
        <v>148</v>
      </c>
      <c r="G122" s="6" t="s">
        <v>90</v>
      </c>
      <c r="H122" s="12" t="s">
        <v>149</v>
      </c>
    </row>
    <row r="123" spans="2:9" x14ac:dyDescent="0.25">
      <c r="B123" s="6" t="s">
        <v>11</v>
      </c>
      <c r="C123" s="18">
        <f>2*((C113*C114)+(C113*C115)+(C114*C115))/144</f>
        <v>52</v>
      </c>
      <c r="D123" t="s">
        <v>91</v>
      </c>
      <c r="G123" s="6" t="s">
        <v>11</v>
      </c>
      <c r="H123" s="25">
        <f>2*((H113*H114)+(H113*H115)+(H114*H115))/1000^2</f>
        <v>4.8309580799999994</v>
      </c>
      <c r="I123" t="s">
        <v>115</v>
      </c>
    </row>
    <row r="124" spans="2:9" x14ac:dyDescent="0.25">
      <c r="B124" s="6" t="s">
        <v>339</v>
      </c>
      <c r="C124" s="12" t="s">
        <v>82</v>
      </c>
      <c r="G124" s="6" t="s">
        <v>340</v>
      </c>
      <c r="H124" s="12" t="s">
        <v>204</v>
      </c>
    </row>
    <row r="125" spans="2:9" x14ac:dyDescent="0.25">
      <c r="B125" s="6" t="s">
        <v>11</v>
      </c>
      <c r="C125" s="14">
        <f>0.001*C123*C116</f>
        <v>4.16</v>
      </c>
      <c r="D125" t="s">
        <v>19</v>
      </c>
      <c r="G125" s="6" t="s">
        <v>11</v>
      </c>
      <c r="H125" s="14">
        <f>0.024089*H123*H116</f>
        <v>3.1032786450431997</v>
      </c>
      <c r="I125" t="s">
        <v>20</v>
      </c>
    </row>
    <row r="126" spans="2:9" x14ac:dyDescent="0.25">
      <c r="B126" s="6"/>
      <c r="C126" s="14">
        <f>C125*0.746</f>
        <v>3.1033599999999999</v>
      </c>
      <c r="D126" t="s">
        <v>20</v>
      </c>
      <c r="G126" s="6" t="s">
        <v>11</v>
      </c>
      <c r="H126" s="14">
        <f>H125/0.746</f>
        <v>4.1598909450981232</v>
      </c>
      <c r="I126" t="s">
        <v>19</v>
      </c>
    </row>
    <row r="127" spans="2:9" x14ac:dyDescent="0.25">
      <c r="B127" s="6"/>
      <c r="C127" s="12"/>
    </row>
    <row r="128" spans="2:9" x14ac:dyDescent="0.25">
      <c r="B128" s="6"/>
      <c r="C128" s="12"/>
    </row>
    <row r="129" spans="2:10" ht="18.75" x14ac:dyDescent="0.3">
      <c r="B129" s="7" t="s">
        <v>58</v>
      </c>
      <c r="C129" s="12"/>
      <c r="G129" s="7" t="s">
        <v>58</v>
      </c>
    </row>
    <row r="130" spans="2:10" x14ac:dyDescent="0.25">
      <c r="B130" s="6"/>
      <c r="C130" s="12"/>
    </row>
    <row r="131" spans="2:10" x14ac:dyDescent="0.25">
      <c r="B131" s="17" t="s">
        <v>59</v>
      </c>
      <c r="C131" s="16" t="s">
        <v>60</v>
      </c>
      <c r="G131" s="17" t="s">
        <v>59</v>
      </c>
      <c r="H131" s="16" t="s">
        <v>69</v>
      </c>
    </row>
    <row r="132" spans="2:10" x14ac:dyDescent="0.25">
      <c r="B132" s="17" t="s">
        <v>322</v>
      </c>
      <c r="C132" s="16" t="s">
        <v>61</v>
      </c>
      <c r="G132" s="17" t="s">
        <v>324</v>
      </c>
      <c r="H132" s="16" t="s">
        <v>70</v>
      </c>
    </row>
    <row r="133" spans="2:10" x14ac:dyDescent="0.25">
      <c r="B133" s="17" t="s">
        <v>323</v>
      </c>
      <c r="C133" s="16" t="s">
        <v>64</v>
      </c>
      <c r="G133" s="17" t="s">
        <v>325</v>
      </c>
      <c r="H133" s="16" t="s">
        <v>73</v>
      </c>
    </row>
    <row r="134" spans="2:10" x14ac:dyDescent="0.25">
      <c r="B134" s="17" t="s">
        <v>65</v>
      </c>
      <c r="C134" s="16" t="s">
        <v>66</v>
      </c>
      <c r="G134" s="17" t="s">
        <v>74</v>
      </c>
      <c r="H134" s="16" t="s">
        <v>75</v>
      </c>
    </row>
    <row r="135" spans="2:10" x14ac:dyDescent="0.25">
      <c r="B135" s="17" t="s">
        <v>67</v>
      </c>
      <c r="C135" s="16" t="s">
        <v>68</v>
      </c>
      <c r="G135" s="17" t="s">
        <v>67</v>
      </c>
      <c r="H135" s="16" t="s">
        <v>76</v>
      </c>
    </row>
    <row r="136" spans="2:10" x14ac:dyDescent="0.25">
      <c r="B136" s="6"/>
      <c r="C136" s="12"/>
    </row>
    <row r="137" spans="2:10" x14ac:dyDescent="0.25">
      <c r="B137" s="28"/>
      <c r="C137" s="12"/>
    </row>
    <row r="138" spans="2:10" ht="15.75" x14ac:dyDescent="0.25">
      <c r="B138" s="28"/>
      <c r="C138" s="34" t="s">
        <v>146</v>
      </c>
      <c r="H138" s="2" t="s">
        <v>147</v>
      </c>
    </row>
    <row r="139" spans="2:10" ht="15.75" thickBot="1" x14ac:dyDescent="0.3">
      <c r="B139" s="28"/>
      <c r="C139" s="35" t="s">
        <v>1</v>
      </c>
      <c r="D139" s="36"/>
      <c r="E139" s="36" t="s">
        <v>2</v>
      </c>
      <c r="H139" s="35" t="s">
        <v>1</v>
      </c>
      <c r="I139" s="36"/>
      <c r="J139" s="36" t="s">
        <v>2</v>
      </c>
    </row>
    <row r="140" spans="2:10" x14ac:dyDescent="0.25">
      <c r="B140" s="6" t="s">
        <v>110</v>
      </c>
      <c r="C140" s="69">
        <v>1</v>
      </c>
      <c r="D140" s="6" t="s">
        <v>109</v>
      </c>
      <c r="E140" s="24">
        <f>C140/3412.14</f>
        <v>2.9307121044271339E-4</v>
      </c>
      <c r="G140" s="6" t="s">
        <v>144</v>
      </c>
      <c r="H140" s="78">
        <v>1</v>
      </c>
      <c r="I140" s="6" t="s">
        <v>107</v>
      </c>
      <c r="J140" s="33">
        <f>H140*3.412142</f>
        <v>3.4121419999999998</v>
      </c>
    </row>
    <row r="141" spans="2:10" x14ac:dyDescent="0.25">
      <c r="B141" s="6" t="s">
        <v>107</v>
      </c>
      <c r="C141" s="70">
        <v>1</v>
      </c>
      <c r="D141" s="6" t="s">
        <v>111</v>
      </c>
      <c r="E141" s="27">
        <f>C141/3.412142</f>
        <v>0.29307103866134532</v>
      </c>
      <c r="G141" s="6" t="s">
        <v>326</v>
      </c>
      <c r="H141" s="79">
        <v>1</v>
      </c>
      <c r="I141" s="6" t="s">
        <v>107</v>
      </c>
      <c r="J141" s="169">
        <f>H141*3.412142*1000</f>
        <v>3412.1419999999998</v>
      </c>
    </row>
    <row r="142" spans="2:10" x14ac:dyDescent="0.25">
      <c r="B142" s="6" t="s">
        <v>107</v>
      </c>
      <c r="C142" s="70">
        <v>1</v>
      </c>
      <c r="D142" s="6" t="s">
        <v>108</v>
      </c>
      <c r="E142" s="25">
        <f>(C142/3.412142)/1000</f>
        <v>2.9307103866134534E-4</v>
      </c>
      <c r="G142" s="6" t="s">
        <v>142</v>
      </c>
      <c r="H142" s="79">
        <v>1</v>
      </c>
      <c r="I142" s="6" t="s">
        <v>105</v>
      </c>
      <c r="J142" s="27">
        <f>H142/1000</f>
        <v>1E-3</v>
      </c>
    </row>
    <row r="143" spans="2:10" x14ac:dyDescent="0.25">
      <c r="B143" s="6" t="s">
        <v>99</v>
      </c>
      <c r="C143" s="70">
        <v>1</v>
      </c>
      <c r="D143" s="6" t="s">
        <v>102</v>
      </c>
      <c r="E143" s="26">
        <f>C143*0.016387</f>
        <v>1.6386999999999999E-2</v>
      </c>
      <c r="G143" s="6" t="s">
        <v>105</v>
      </c>
      <c r="H143" s="79">
        <v>1</v>
      </c>
      <c r="I143" s="6" t="s">
        <v>106</v>
      </c>
      <c r="J143" s="14">
        <f>H143/10</f>
        <v>0.1</v>
      </c>
    </row>
    <row r="144" spans="2:10" x14ac:dyDescent="0.25">
      <c r="B144" s="6" t="s">
        <v>97</v>
      </c>
      <c r="C144" s="70">
        <v>1</v>
      </c>
      <c r="D144" s="6" t="s">
        <v>98</v>
      </c>
      <c r="E144" s="27">
        <f>C144/0.73756</f>
        <v>1.3558218992353164</v>
      </c>
      <c r="G144" s="6" t="s">
        <v>105</v>
      </c>
      <c r="H144" s="79">
        <v>1</v>
      </c>
      <c r="I144" s="6" t="s">
        <v>117</v>
      </c>
      <c r="J144" s="12">
        <f>H144*39.37</f>
        <v>39.369999999999997</v>
      </c>
    </row>
    <row r="145" spans="2:10" x14ac:dyDescent="0.25">
      <c r="B145" s="6" t="s">
        <v>101</v>
      </c>
      <c r="C145" s="70">
        <v>1</v>
      </c>
      <c r="D145" s="6" t="s">
        <v>104</v>
      </c>
      <c r="E145" s="27">
        <f>C145*3.78541</f>
        <v>3.7854100000000002</v>
      </c>
      <c r="G145" s="6" t="s">
        <v>104</v>
      </c>
      <c r="H145" s="79">
        <v>1</v>
      </c>
      <c r="I145" s="6" t="s">
        <v>120</v>
      </c>
      <c r="J145" s="29">
        <f>H145*0.001*1000^3</f>
        <v>1000000</v>
      </c>
    </row>
    <row r="146" spans="2:10" x14ac:dyDescent="0.25">
      <c r="B146" s="6" t="s">
        <v>145</v>
      </c>
      <c r="C146" s="70">
        <v>1</v>
      </c>
      <c r="D146" s="6" t="s">
        <v>326</v>
      </c>
      <c r="E146" s="12">
        <f>C146*0.746</f>
        <v>0.746</v>
      </c>
      <c r="G146" s="6" t="s">
        <v>104</v>
      </c>
      <c r="H146" s="79">
        <v>1</v>
      </c>
      <c r="I146" s="6" t="s">
        <v>118</v>
      </c>
      <c r="J146" s="12">
        <f>H146*0.001</f>
        <v>1E-3</v>
      </c>
    </row>
    <row r="147" spans="2:10" x14ac:dyDescent="0.25">
      <c r="B147" s="6" t="s">
        <v>117</v>
      </c>
      <c r="C147" s="70">
        <v>1</v>
      </c>
      <c r="D147" s="6" t="s">
        <v>105</v>
      </c>
      <c r="E147" s="25">
        <f>C147/39.37</f>
        <v>2.5400050800101603E-2</v>
      </c>
      <c r="G147" s="6" t="s">
        <v>103</v>
      </c>
      <c r="H147" s="79">
        <v>1</v>
      </c>
      <c r="I147" s="6" t="s">
        <v>130</v>
      </c>
      <c r="J147" s="12">
        <f>H147*105</f>
        <v>105</v>
      </c>
    </row>
    <row r="148" spans="2:10" x14ac:dyDescent="0.25">
      <c r="B148" s="6" t="s">
        <v>132</v>
      </c>
      <c r="C148" s="70">
        <v>1</v>
      </c>
      <c r="D148" s="6" t="s">
        <v>133</v>
      </c>
      <c r="E148" s="12">
        <f>C148*4.44822</f>
        <v>4.4482200000000001</v>
      </c>
      <c r="G148" s="6" t="s">
        <v>103</v>
      </c>
      <c r="H148" s="79">
        <v>1</v>
      </c>
      <c r="I148" s="6" t="s">
        <v>131</v>
      </c>
      <c r="J148" s="12">
        <f>H148*100000</f>
        <v>100000</v>
      </c>
    </row>
    <row r="149" spans="2:10" x14ac:dyDescent="0.25">
      <c r="B149" s="6" t="s">
        <v>100</v>
      </c>
      <c r="C149" s="70">
        <v>1</v>
      </c>
      <c r="D149" s="6" t="s">
        <v>103</v>
      </c>
      <c r="E149" s="26">
        <f>C149*0.068947</f>
        <v>6.8946999999999994E-2</v>
      </c>
      <c r="G149" s="6" t="s">
        <v>103</v>
      </c>
      <c r="H149" s="79">
        <v>1</v>
      </c>
      <c r="I149" s="6" t="s">
        <v>100</v>
      </c>
      <c r="J149" s="12">
        <f>H149*14.504</f>
        <v>14.504</v>
      </c>
    </row>
    <row r="150" spans="2:10" ht="15.75" thickBot="1" x14ac:dyDescent="0.3">
      <c r="B150" s="6" t="s">
        <v>143</v>
      </c>
      <c r="C150" s="70">
        <v>1</v>
      </c>
      <c r="D150" s="6" t="s">
        <v>99</v>
      </c>
      <c r="E150" s="12">
        <f>C150*231</f>
        <v>231</v>
      </c>
      <c r="G150" s="6" t="s">
        <v>326</v>
      </c>
      <c r="H150" s="80">
        <v>1</v>
      </c>
      <c r="I150" s="6" t="s">
        <v>145</v>
      </c>
      <c r="J150" s="12">
        <f>H150*1.34048</f>
        <v>1.3404799999999999</v>
      </c>
    </row>
    <row r="151" spans="2:10" ht="15.75" thickBot="1" x14ac:dyDescent="0.3">
      <c r="B151" s="6" t="s">
        <v>143</v>
      </c>
      <c r="C151" s="71">
        <v>1</v>
      </c>
      <c r="D151" s="6" t="s">
        <v>104</v>
      </c>
      <c r="E151" s="27">
        <f>C151*3.78541</f>
        <v>3.7854100000000002</v>
      </c>
      <c r="G151" s="12"/>
    </row>
    <row r="152" spans="2:10" x14ac:dyDescent="0.25">
      <c r="B152" s="6"/>
      <c r="C152" s="12"/>
      <c r="G152" s="55"/>
    </row>
    <row r="153" spans="2:10" x14ac:dyDescent="0.25">
      <c r="C153" s="12"/>
    </row>
    <row r="154" spans="2:10" ht="15.75" thickBot="1" x14ac:dyDescent="0.3">
      <c r="B154" s="55"/>
      <c r="C154" s="35" t="s">
        <v>1</v>
      </c>
      <c r="H154" s="35" t="s">
        <v>1</v>
      </c>
    </row>
    <row r="155" spans="2:10" ht="15.75" thickBot="1" x14ac:dyDescent="0.3">
      <c r="B155" s="22" t="s">
        <v>157</v>
      </c>
      <c r="C155" s="72">
        <v>80</v>
      </c>
      <c r="G155" s="22" t="s">
        <v>158</v>
      </c>
      <c r="H155" s="81">
        <v>100</v>
      </c>
    </row>
    <row r="156" spans="2:10" x14ac:dyDescent="0.25">
      <c r="C156" s="36" t="s">
        <v>2</v>
      </c>
      <c r="H156" s="36" t="s">
        <v>2</v>
      </c>
    </row>
    <row r="157" spans="2:10" x14ac:dyDescent="0.25">
      <c r="B157" s="6" t="s">
        <v>158</v>
      </c>
      <c r="C157" t="s">
        <v>160</v>
      </c>
      <c r="G157" s="22" t="s">
        <v>157</v>
      </c>
      <c r="H157" t="s">
        <v>161</v>
      </c>
    </row>
    <row r="158" spans="2:10" x14ac:dyDescent="0.25">
      <c r="B158" s="6" t="s">
        <v>11</v>
      </c>
      <c r="C158" s="18">
        <f>(C155-32)*5/9</f>
        <v>26.666666666666668</v>
      </c>
      <c r="D158" t="s">
        <v>114</v>
      </c>
      <c r="H158" s="18">
        <f xml:space="preserve"> H155*9/5 + 32</f>
        <v>212</v>
      </c>
    </row>
    <row r="159" spans="2:10" x14ac:dyDescent="0.25">
      <c r="B159" s="6"/>
      <c r="C159" s="12"/>
    </row>
    <row r="160" spans="2:10" ht="15.75" thickBot="1" x14ac:dyDescent="0.3">
      <c r="B160" s="6"/>
      <c r="C160" s="12"/>
    </row>
    <row r="161" spans="2:9" ht="16.5" thickTop="1" thickBot="1" x14ac:dyDescent="0.3">
      <c r="B161" s="47" t="s">
        <v>164</v>
      </c>
      <c r="C161" s="48"/>
      <c r="D161" s="48"/>
      <c r="E161" s="48"/>
      <c r="F161" s="48"/>
      <c r="G161" s="48"/>
      <c r="H161" s="48"/>
      <c r="I161" s="49"/>
    </row>
    <row r="162" spans="2:9" ht="15.75" thickBot="1" x14ac:dyDescent="0.3">
      <c r="B162" s="50" t="s">
        <v>165</v>
      </c>
      <c r="C162" s="52" t="s">
        <v>166</v>
      </c>
      <c r="D162" s="53"/>
      <c r="E162" s="53"/>
      <c r="F162" s="53"/>
      <c r="G162" s="53"/>
      <c r="H162" s="53"/>
      <c r="I162" s="54"/>
    </row>
    <row r="163" spans="2:9" ht="60" thickBot="1" x14ac:dyDescent="0.4">
      <c r="B163" s="51"/>
      <c r="C163" s="38" t="s">
        <v>167</v>
      </c>
      <c r="D163" s="38" t="s">
        <v>168</v>
      </c>
      <c r="E163" s="38" t="s">
        <v>169</v>
      </c>
      <c r="F163" s="38" t="s">
        <v>170</v>
      </c>
      <c r="G163" s="38" t="s">
        <v>171</v>
      </c>
      <c r="H163" s="38" t="s">
        <v>172</v>
      </c>
      <c r="I163" s="41" t="s">
        <v>173</v>
      </c>
    </row>
    <row r="164" spans="2:9" ht="18" thickBot="1" x14ac:dyDescent="0.3">
      <c r="B164" s="42" t="s">
        <v>167</v>
      </c>
      <c r="C164" s="39">
        <v>1</v>
      </c>
      <c r="D164" s="40">
        <v>40821</v>
      </c>
      <c r="E164" s="39" t="s">
        <v>174</v>
      </c>
      <c r="F164" s="39">
        <v>7.4999999999999997E-3</v>
      </c>
      <c r="G164" s="39">
        <v>0.1</v>
      </c>
      <c r="H164" s="40">
        <v>40820</v>
      </c>
      <c r="I164" s="43" t="s">
        <v>175</v>
      </c>
    </row>
    <row r="165" spans="2:9" ht="18" thickBot="1" x14ac:dyDescent="0.3">
      <c r="B165" s="42" t="s">
        <v>168</v>
      </c>
      <c r="C165" s="39">
        <v>105</v>
      </c>
      <c r="D165" s="39">
        <v>1</v>
      </c>
      <c r="E165" s="39">
        <v>0.98699999999999999</v>
      </c>
      <c r="F165" s="39">
        <v>750</v>
      </c>
      <c r="G165" s="39" t="s">
        <v>176</v>
      </c>
      <c r="H165" s="39">
        <v>10.196999999999999</v>
      </c>
      <c r="I165" s="43">
        <v>1.0197000000000001</v>
      </c>
    </row>
    <row r="166" spans="2:9" ht="18" thickBot="1" x14ac:dyDescent="0.3">
      <c r="B166" s="42" t="s">
        <v>169</v>
      </c>
      <c r="C166" s="39" t="s">
        <v>177</v>
      </c>
      <c r="D166" s="39">
        <v>1.0129999999999999</v>
      </c>
      <c r="E166" s="39">
        <v>1</v>
      </c>
      <c r="F166" s="39">
        <v>759.9</v>
      </c>
      <c r="G166" s="39">
        <v>10332</v>
      </c>
      <c r="H166" s="39">
        <v>10.332000000000001</v>
      </c>
      <c r="I166" s="43">
        <v>1.03</v>
      </c>
    </row>
    <row r="167" spans="2:9" ht="18" thickBot="1" x14ac:dyDescent="0.3">
      <c r="B167" s="42" t="s">
        <v>170</v>
      </c>
      <c r="C167" s="39">
        <v>133.30000000000001</v>
      </c>
      <c r="D167" s="39" t="s">
        <v>178</v>
      </c>
      <c r="E167" s="39" t="s">
        <v>179</v>
      </c>
      <c r="F167" s="39">
        <v>1</v>
      </c>
      <c r="G167" s="39">
        <v>13.3</v>
      </c>
      <c r="H167" s="39">
        <v>1.2999999999999999E-2</v>
      </c>
      <c r="I167" s="43" t="s">
        <v>180</v>
      </c>
    </row>
    <row r="168" spans="2:9" ht="19.5" thickBot="1" x14ac:dyDescent="0.4">
      <c r="B168" s="42" t="s">
        <v>171</v>
      </c>
      <c r="C168" s="39">
        <v>10</v>
      </c>
      <c r="D168" s="39">
        <v>9.7E-5</v>
      </c>
      <c r="E168" s="39" t="s">
        <v>181</v>
      </c>
      <c r="F168" s="39">
        <v>7.4999999999999997E-2</v>
      </c>
      <c r="G168" s="39">
        <v>1</v>
      </c>
      <c r="H168" s="39">
        <v>1E-3</v>
      </c>
      <c r="I168" s="43" t="s">
        <v>182</v>
      </c>
    </row>
    <row r="169" spans="2:9" ht="19.5" thickBot="1" x14ac:dyDescent="0.4">
      <c r="B169" s="42" t="s">
        <v>172</v>
      </c>
      <c r="C169" s="39">
        <v>104</v>
      </c>
      <c r="D169" s="39">
        <v>9.7000000000000003E-2</v>
      </c>
      <c r="E169" s="39" t="s">
        <v>183</v>
      </c>
      <c r="F169" s="39">
        <v>75</v>
      </c>
      <c r="G169" s="39">
        <v>1000</v>
      </c>
      <c r="H169" s="39">
        <v>1</v>
      </c>
      <c r="I169" s="43">
        <v>0.10199999999999999</v>
      </c>
    </row>
    <row r="170" spans="2:9" ht="18" thickBot="1" x14ac:dyDescent="0.3">
      <c r="B170" s="42" t="s">
        <v>173</v>
      </c>
      <c r="C170" s="39" t="s">
        <v>184</v>
      </c>
      <c r="D170" s="39">
        <v>0.98</v>
      </c>
      <c r="E170" s="39">
        <v>0.97</v>
      </c>
      <c r="F170" s="39">
        <v>735</v>
      </c>
      <c r="G170" s="39">
        <v>10000</v>
      </c>
      <c r="H170" s="39">
        <v>10</v>
      </c>
      <c r="I170" s="43">
        <v>1</v>
      </c>
    </row>
    <row r="171" spans="2:9" ht="18" thickBot="1" x14ac:dyDescent="0.3">
      <c r="B171" s="42" t="s">
        <v>185</v>
      </c>
      <c r="C171" s="39">
        <v>47.8</v>
      </c>
      <c r="D171" s="39" t="s">
        <v>186</v>
      </c>
      <c r="E171" s="39" t="s">
        <v>187</v>
      </c>
      <c r="F171" s="39">
        <v>0.36</v>
      </c>
      <c r="G171" s="39">
        <v>4.78</v>
      </c>
      <c r="H171" s="39" t="s">
        <v>188</v>
      </c>
      <c r="I171" s="43" t="s">
        <v>189</v>
      </c>
    </row>
    <row r="172" spans="2:9" ht="15.75" thickBot="1" x14ac:dyDescent="0.3">
      <c r="B172" s="42" t="s">
        <v>190</v>
      </c>
      <c r="C172" s="39">
        <v>6894.76</v>
      </c>
      <c r="D172" s="39">
        <v>6.9000000000000006E-2</v>
      </c>
      <c r="E172" s="39">
        <v>6.8000000000000005E-2</v>
      </c>
      <c r="F172" s="39">
        <v>51.7</v>
      </c>
      <c r="G172" s="39">
        <v>689.7</v>
      </c>
      <c r="H172" s="39">
        <v>0.69</v>
      </c>
      <c r="I172" s="43">
        <v>7.0000000000000007E-2</v>
      </c>
    </row>
    <row r="173" spans="2:9" ht="15.75" thickBot="1" x14ac:dyDescent="0.3">
      <c r="B173" s="42" t="s">
        <v>191</v>
      </c>
      <c r="C173" s="39">
        <v>3377</v>
      </c>
      <c r="D173" s="39">
        <v>3.3799999999999997E-2</v>
      </c>
      <c r="E173" s="39">
        <v>3.3000000000000002E-2</v>
      </c>
      <c r="F173" s="39">
        <v>25.33</v>
      </c>
      <c r="G173" s="39">
        <v>337.7</v>
      </c>
      <c r="H173" s="39">
        <v>0.33700000000000002</v>
      </c>
      <c r="I173" s="43">
        <v>3.4000000000000002E-2</v>
      </c>
    </row>
    <row r="174" spans="2:9" ht="19.5" thickBot="1" x14ac:dyDescent="0.4">
      <c r="B174" s="44" t="s">
        <v>192</v>
      </c>
      <c r="C174" s="45">
        <v>248.8</v>
      </c>
      <c r="D174" s="45" t="s">
        <v>193</v>
      </c>
      <c r="E174" s="45" t="s">
        <v>194</v>
      </c>
      <c r="F174" s="45">
        <v>1.87</v>
      </c>
      <c r="G174" s="45">
        <v>25.4</v>
      </c>
      <c r="H174" s="45">
        <v>2.5399999999999999E-2</v>
      </c>
      <c r="I174" s="46">
        <v>2.5000000000000001E-3</v>
      </c>
    </row>
    <row r="175" spans="2:9" ht="15.75" thickTop="1" x14ac:dyDescent="0.25">
      <c r="B175" s="6"/>
      <c r="C175" s="12"/>
    </row>
    <row r="176" spans="2:9" ht="15.75" thickBot="1" x14ac:dyDescent="0.3">
      <c r="B176" s="6"/>
      <c r="C176" s="12"/>
    </row>
    <row r="177" spans="2:6" ht="16.5" thickTop="1" thickBot="1" x14ac:dyDescent="0.3">
      <c r="B177" s="47" t="s">
        <v>164</v>
      </c>
      <c r="C177" s="48"/>
      <c r="D177" s="48"/>
      <c r="E177" s="48"/>
      <c r="F177" s="49"/>
    </row>
    <row r="178" spans="2:6" ht="15.75" thickBot="1" x14ac:dyDescent="0.3">
      <c r="B178" s="50" t="s">
        <v>165</v>
      </c>
      <c r="C178" s="52" t="s">
        <v>166</v>
      </c>
      <c r="D178" s="53"/>
      <c r="E178" s="53"/>
      <c r="F178" s="54"/>
    </row>
    <row r="179" spans="2:6" ht="91.5" thickBot="1" x14ac:dyDescent="0.3">
      <c r="B179" s="51"/>
      <c r="C179" s="38" t="s">
        <v>185</v>
      </c>
      <c r="D179" s="38" t="s">
        <v>190</v>
      </c>
      <c r="E179" s="38" t="s">
        <v>191</v>
      </c>
      <c r="F179" s="41" t="s">
        <v>192</v>
      </c>
    </row>
    <row r="180" spans="2:6" ht="63" thickBot="1" x14ac:dyDescent="0.3">
      <c r="B180" s="42" t="s">
        <v>167</v>
      </c>
      <c r="C180" s="39">
        <v>2.1000000000000001E-2</v>
      </c>
      <c r="D180" s="39" t="s">
        <v>195</v>
      </c>
      <c r="E180" s="39" t="s">
        <v>196</v>
      </c>
      <c r="F180" s="43" t="s">
        <v>197</v>
      </c>
    </row>
    <row r="181" spans="2:6" ht="15.75" thickBot="1" x14ac:dyDescent="0.3">
      <c r="B181" s="42" t="s">
        <v>168</v>
      </c>
      <c r="C181" s="39">
        <v>2090</v>
      </c>
      <c r="D181" s="39">
        <v>14.5</v>
      </c>
      <c r="E181" s="39">
        <v>29.61</v>
      </c>
      <c r="F181" s="43">
        <v>402</v>
      </c>
    </row>
    <row r="182" spans="2:6" ht="15.75" thickBot="1" x14ac:dyDescent="0.3">
      <c r="B182" s="42" t="s">
        <v>169</v>
      </c>
      <c r="C182" s="39">
        <v>2117.5</v>
      </c>
      <c r="D182" s="39">
        <v>14.69</v>
      </c>
      <c r="E182" s="39">
        <v>29.92</v>
      </c>
      <c r="F182" s="43">
        <v>407</v>
      </c>
    </row>
    <row r="183" spans="2:6" ht="15.75" thickBot="1" x14ac:dyDescent="0.3">
      <c r="B183" s="42" t="s">
        <v>170</v>
      </c>
      <c r="C183" s="39">
        <v>2.79</v>
      </c>
      <c r="D183" s="39">
        <v>1.9E-2</v>
      </c>
      <c r="E183" s="39">
        <v>3.9E-2</v>
      </c>
      <c r="F183" s="43">
        <v>0.54</v>
      </c>
    </row>
    <row r="184" spans="2:6" ht="19.5" thickBot="1" x14ac:dyDescent="0.4">
      <c r="B184" s="42" t="s">
        <v>171</v>
      </c>
      <c r="C184" s="39">
        <v>0.20899999999999999</v>
      </c>
      <c r="D184" s="39" t="s">
        <v>198</v>
      </c>
      <c r="E184" s="39" t="s">
        <v>199</v>
      </c>
      <c r="F184" s="43">
        <v>0.04</v>
      </c>
    </row>
    <row r="185" spans="2:6" ht="19.5" thickBot="1" x14ac:dyDescent="0.4">
      <c r="B185" s="42" t="s">
        <v>172</v>
      </c>
      <c r="C185" s="39">
        <v>209</v>
      </c>
      <c r="D185" s="39">
        <v>1.45</v>
      </c>
      <c r="E185" s="39">
        <v>2.96</v>
      </c>
      <c r="F185" s="43">
        <v>40.200000000000003</v>
      </c>
    </row>
    <row r="186" spans="2:6" ht="18" thickBot="1" x14ac:dyDescent="0.3">
      <c r="B186" s="42" t="s">
        <v>173</v>
      </c>
      <c r="C186" s="39">
        <v>2049</v>
      </c>
      <c r="D186" s="39">
        <v>14.21</v>
      </c>
      <c r="E186" s="39">
        <v>29.03</v>
      </c>
      <c r="F186" s="43">
        <v>394</v>
      </c>
    </row>
    <row r="187" spans="2:6" ht="15.75" thickBot="1" x14ac:dyDescent="0.3">
      <c r="B187" s="42" t="s">
        <v>200</v>
      </c>
      <c r="C187" s="39">
        <v>1</v>
      </c>
      <c r="D187" s="39">
        <v>6.8999999999999999E-3</v>
      </c>
      <c r="E187" s="39">
        <v>1.4E-2</v>
      </c>
      <c r="F187" s="43">
        <v>0.19</v>
      </c>
    </row>
    <row r="188" spans="2:6" ht="15.75" thickBot="1" x14ac:dyDescent="0.3">
      <c r="B188" s="42" t="s">
        <v>190</v>
      </c>
      <c r="C188" s="39">
        <v>144</v>
      </c>
      <c r="D188" s="39">
        <v>1</v>
      </c>
      <c r="E188" s="39">
        <v>2.04</v>
      </c>
      <c r="F188" s="43">
        <v>27.7</v>
      </c>
    </row>
    <row r="189" spans="2:6" ht="15.75" thickBot="1" x14ac:dyDescent="0.3">
      <c r="B189" s="42" t="s">
        <v>191</v>
      </c>
      <c r="C189" s="39">
        <v>70.599999999999994</v>
      </c>
      <c r="D189" s="39">
        <v>0.49</v>
      </c>
      <c r="E189" s="39">
        <v>1</v>
      </c>
      <c r="F189" s="43">
        <v>13.57</v>
      </c>
    </row>
    <row r="190" spans="2:6" ht="19.5" thickBot="1" x14ac:dyDescent="0.4">
      <c r="B190" s="44" t="s">
        <v>192</v>
      </c>
      <c r="C190" s="45">
        <v>5.2</v>
      </c>
      <c r="D190" s="45">
        <v>3.5999999999999997E-2</v>
      </c>
      <c r="E190" s="45">
        <v>7.3999999999999996E-2</v>
      </c>
      <c r="F190" s="46">
        <v>1</v>
      </c>
    </row>
    <row r="191" spans="2:6" ht="15.75" thickTop="1" x14ac:dyDescent="0.25">
      <c r="B191" s="6"/>
      <c r="C191" s="12"/>
    </row>
    <row r="192" spans="2:6" ht="15.75" x14ac:dyDescent="0.25">
      <c r="B192" s="37" t="s">
        <v>162</v>
      </c>
      <c r="C192" s="12"/>
    </row>
    <row r="193" spans="2:3" x14ac:dyDescent="0.25">
      <c r="B193" s="6"/>
      <c r="C193" s="12"/>
    </row>
  </sheetData>
  <sheetProtection formatCells="0" selectLockedCells="1"/>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176"/>
  <sheetViews>
    <sheetView topLeftCell="B1" zoomScaleNormal="100" workbookViewId="0">
      <selection activeCell="H1" sqref="H1"/>
    </sheetView>
  </sheetViews>
  <sheetFormatPr defaultRowHeight="15" x14ac:dyDescent="0.25"/>
  <cols>
    <col min="1" max="1" width="4" customWidth="1"/>
    <col min="2" max="2" width="48.28515625" customWidth="1"/>
    <col min="3" max="3" width="19" customWidth="1"/>
    <col min="4" max="4" width="9.42578125" customWidth="1"/>
    <col min="5" max="5" width="11.42578125" customWidth="1"/>
    <col min="6" max="6" width="4.5703125" customWidth="1"/>
    <col min="7" max="7" width="47.140625" customWidth="1"/>
    <col min="8" max="8" width="16.5703125" customWidth="1"/>
    <col min="10" max="10" width="10.7109375" customWidth="1"/>
  </cols>
  <sheetData>
    <row r="1" spans="2:12" ht="23.25" x14ac:dyDescent="0.35">
      <c r="B1" s="101" t="s">
        <v>328</v>
      </c>
      <c r="G1" s="172" t="s">
        <v>329</v>
      </c>
      <c r="H1" s="64"/>
      <c r="I1" s="64"/>
      <c r="J1" s="64"/>
      <c r="K1" s="64"/>
      <c r="L1" s="64"/>
    </row>
    <row r="2" spans="2:12" x14ac:dyDescent="0.25">
      <c r="B2" s="8" t="s">
        <v>330</v>
      </c>
      <c r="C2" s="12"/>
      <c r="E2" s="64"/>
      <c r="F2" s="64"/>
      <c r="G2" s="64"/>
      <c r="H2" s="64"/>
      <c r="I2" s="64"/>
      <c r="J2" s="64"/>
      <c r="K2" s="64"/>
      <c r="L2" s="64"/>
    </row>
    <row r="3" spans="2:12" ht="15.75" x14ac:dyDescent="0.25">
      <c r="B3" s="9"/>
      <c r="C3" s="12"/>
      <c r="E3" s="64"/>
      <c r="F3" s="64"/>
      <c r="G3" s="74"/>
      <c r="H3" s="75"/>
      <c r="I3" s="65"/>
      <c r="J3" s="64"/>
      <c r="K3" s="64"/>
      <c r="L3" s="64"/>
    </row>
    <row r="4" spans="2:12" ht="18" x14ac:dyDescent="0.25">
      <c r="B4" s="10" t="s">
        <v>0</v>
      </c>
      <c r="C4" s="12"/>
      <c r="E4" s="64"/>
      <c r="F4" s="64"/>
      <c r="G4" s="64"/>
      <c r="H4" s="64"/>
      <c r="I4" s="64"/>
      <c r="J4" s="64"/>
      <c r="K4" s="64"/>
      <c r="L4" s="64"/>
    </row>
    <row r="5" spans="2:12" ht="18.75" x14ac:dyDescent="0.3">
      <c r="B5" s="59" t="s">
        <v>215</v>
      </c>
      <c r="C5" s="12"/>
      <c r="E5" s="64"/>
      <c r="F5" s="64"/>
      <c r="G5" s="64"/>
      <c r="H5" s="64"/>
      <c r="I5" s="64"/>
      <c r="J5" s="64"/>
      <c r="K5" s="64"/>
      <c r="L5" s="64"/>
    </row>
    <row r="6" spans="2:12" ht="19.5" thickBot="1" x14ac:dyDescent="0.35">
      <c r="B6" s="163" t="s">
        <v>296</v>
      </c>
      <c r="C6" s="104" t="s">
        <v>9</v>
      </c>
      <c r="G6" s="6"/>
      <c r="H6" s="15" t="s">
        <v>8</v>
      </c>
    </row>
    <row r="7" spans="2:12" ht="19.5" thickBot="1" x14ac:dyDescent="0.35">
      <c r="B7" s="7" t="s">
        <v>53</v>
      </c>
      <c r="C7" s="11" t="s">
        <v>1</v>
      </c>
      <c r="E7" s="88" t="s">
        <v>268</v>
      </c>
      <c r="G7" s="7" t="s">
        <v>53</v>
      </c>
      <c r="H7" s="11" t="s">
        <v>1</v>
      </c>
      <c r="J7" s="88" t="s">
        <v>268</v>
      </c>
    </row>
    <row r="8" spans="2:12" x14ac:dyDescent="0.25">
      <c r="B8" s="17" t="s">
        <v>32</v>
      </c>
      <c r="C8" s="114">
        <v>50</v>
      </c>
      <c r="D8" s="32" t="s">
        <v>24</v>
      </c>
      <c r="E8" s="89" t="s">
        <v>269</v>
      </c>
      <c r="G8" s="17" t="s">
        <v>32</v>
      </c>
      <c r="H8" s="139">
        <f>C8/0.06895</f>
        <v>725.1631617113851</v>
      </c>
      <c r="I8" s="32" t="s">
        <v>22</v>
      </c>
      <c r="J8" s="89" t="s">
        <v>269</v>
      </c>
    </row>
    <row r="9" spans="2:12" ht="15.75" thickBot="1" x14ac:dyDescent="0.3">
      <c r="B9" s="17" t="s">
        <v>25</v>
      </c>
      <c r="C9" s="137">
        <v>63.5</v>
      </c>
      <c r="D9" s="32" t="s">
        <v>41</v>
      </c>
      <c r="E9" s="90" t="s">
        <v>271</v>
      </c>
      <c r="G9" s="17" t="s">
        <v>25</v>
      </c>
      <c r="H9" s="160">
        <f>C9/25.4</f>
        <v>2.5</v>
      </c>
      <c r="I9" s="32" t="s">
        <v>28</v>
      </c>
      <c r="J9" s="90" t="s">
        <v>270</v>
      </c>
    </row>
    <row r="10" spans="2:12" ht="15.75" thickBot="1" x14ac:dyDescent="0.3">
      <c r="B10" s="17" t="s">
        <v>244</v>
      </c>
      <c r="C10" s="135">
        <v>25</v>
      </c>
      <c r="D10" s="32" t="s">
        <v>41</v>
      </c>
      <c r="E10" s="98">
        <f>J10*25.4</f>
        <v>38.099999999999994</v>
      </c>
      <c r="G10" s="17" t="s">
        <v>244</v>
      </c>
      <c r="H10" s="161">
        <f>C10/25.4</f>
        <v>0.98425196850393704</v>
      </c>
      <c r="I10" s="32" t="s">
        <v>28</v>
      </c>
      <c r="J10" s="96">
        <v>1.5</v>
      </c>
    </row>
    <row r="11" spans="2:12" x14ac:dyDescent="0.25">
      <c r="B11" s="6"/>
      <c r="C11" s="11" t="s">
        <v>2</v>
      </c>
      <c r="E11" s="99">
        <f t="shared" ref="E11:E16" si="0">25.4*J11</f>
        <v>50.8</v>
      </c>
      <c r="G11" s="6"/>
      <c r="H11" s="11" t="s">
        <v>2</v>
      </c>
      <c r="J11" s="96">
        <v>2</v>
      </c>
    </row>
    <row r="12" spans="2:12" x14ac:dyDescent="0.25">
      <c r="B12" s="6" t="s">
        <v>26</v>
      </c>
      <c r="C12" s="19" t="s">
        <v>27</v>
      </c>
      <c r="E12" s="99">
        <f t="shared" si="0"/>
        <v>63.5</v>
      </c>
      <c r="G12" s="6" t="s">
        <v>26</v>
      </c>
      <c r="H12" s="19" t="s">
        <v>27</v>
      </c>
      <c r="J12" s="96">
        <v>2.5</v>
      </c>
    </row>
    <row r="13" spans="2:12" x14ac:dyDescent="0.25">
      <c r="B13" s="6" t="s">
        <v>11</v>
      </c>
      <c r="C13" s="23">
        <f>3.1416*C9^2 / 4</f>
        <v>3166.9291499999999</v>
      </c>
      <c r="D13" t="s">
        <v>119</v>
      </c>
      <c r="E13" s="99">
        <f t="shared" si="0"/>
        <v>82.55</v>
      </c>
      <c r="G13" s="6" t="s">
        <v>11</v>
      </c>
      <c r="H13" s="159">
        <f>3.1416*H9^2 / 4</f>
        <v>4.9087499999999995</v>
      </c>
      <c r="I13" t="s">
        <v>29</v>
      </c>
      <c r="J13" s="96">
        <v>3.25</v>
      </c>
    </row>
    <row r="14" spans="2:12" x14ac:dyDescent="0.25">
      <c r="B14" s="22" t="s">
        <v>11</v>
      </c>
      <c r="C14" s="12">
        <f>C13/1000^2</f>
        <v>3.16692915E-3</v>
      </c>
      <c r="D14" t="s">
        <v>137</v>
      </c>
      <c r="E14" s="99">
        <f t="shared" si="0"/>
        <v>101.6</v>
      </c>
      <c r="G14" s="6" t="s">
        <v>245</v>
      </c>
      <c r="H14" s="19" t="s">
        <v>51</v>
      </c>
      <c r="J14" s="96">
        <v>4</v>
      </c>
    </row>
    <row r="15" spans="2:12" x14ac:dyDescent="0.25">
      <c r="B15" s="6" t="s">
        <v>245</v>
      </c>
      <c r="C15" s="19" t="s">
        <v>51</v>
      </c>
      <c r="E15" s="99">
        <f t="shared" si="0"/>
        <v>127</v>
      </c>
      <c r="G15" s="22" t="s">
        <v>11</v>
      </c>
      <c r="H15" s="23">
        <f>3.1416*H10^2 / 4</f>
        <v>0.76085777171554347</v>
      </c>
      <c r="J15" s="96">
        <v>5</v>
      </c>
    </row>
    <row r="16" spans="2:12" ht="15.75" thickBot="1" x14ac:dyDescent="0.3">
      <c r="B16" s="6" t="s">
        <v>11</v>
      </c>
      <c r="C16" s="20">
        <f>3.1416*C10^2 / 4</f>
        <v>490.875</v>
      </c>
      <c r="E16" s="100">
        <f t="shared" si="0"/>
        <v>152.39999999999998</v>
      </c>
      <c r="G16" s="6" t="s">
        <v>283</v>
      </c>
      <c r="H16" s="12" t="s">
        <v>163</v>
      </c>
      <c r="J16" s="97">
        <v>6</v>
      </c>
    </row>
    <row r="17" spans="2:9" x14ac:dyDescent="0.25">
      <c r="B17" s="22" t="s">
        <v>11</v>
      </c>
      <c r="C17" s="12">
        <f>C16/1000^2</f>
        <v>4.9087499999999999E-4</v>
      </c>
      <c r="D17" t="s">
        <v>137</v>
      </c>
      <c r="G17" s="6" t="s">
        <v>11</v>
      </c>
      <c r="H17" s="29">
        <f>H13*H8</f>
        <v>3559.6446700507613</v>
      </c>
      <c r="I17" t="s">
        <v>30</v>
      </c>
    </row>
    <row r="18" spans="2:9" x14ac:dyDescent="0.25">
      <c r="B18" s="6" t="s">
        <v>134</v>
      </c>
      <c r="C18" s="138" t="s">
        <v>203</v>
      </c>
      <c r="G18" s="6" t="s">
        <v>11</v>
      </c>
      <c r="H18" s="29">
        <f>H17*4.44822</f>
        <v>15834.082614213197</v>
      </c>
      <c r="I18" t="s">
        <v>31</v>
      </c>
    </row>
    <row r="19" spans="2:9" x14ac:dyDescent="0.25">
      <c r="B19" s="22" t="s">
        <v>11</v>
      </c>
      <c r="C19" s="29">
        <f>C8*100000</f>
        <v>5000000</v>
      </c>
      <c r="D19" s="12" t="s">
        <v>135</v>
      </c>
      <c r="G19" s="6" t="s">
        <v>284</v>
      </c>
      <c r="H19" s="12" t="s">
        <v>261</v>
      </c>
    </row>
    <row r="20" spans="2:9" x14ac:dyDescent="0.25">
      <c r="B20" s="6" t="s">
        <v>283</v>
      </c>
      <c r="C20" s="12" t="s">
        <v>136</v>
      </c>
      <c r="G20" s="6" t="s">
        <v>11</v>
      </c>
      <c r="H20" s="21">
        <f>H8*(H13 - H15)</f>
        <v>3007.8986427008385</v>
      </c>
      <c r="I20" t="s">
        <v>30</v>
      </c>
    </row>
    <row r="21" spans="2:9" x14ac:dyDescent="0.25">
      <c r="B21" s="6" t="s">
        <v>11</v>
      </c>
      <c r="C21" s="29">
        <f>C14*C19</f>
        <v>15834.64575</v>
      </c>
      <c r="D21" t="s">
        <v>138</v>
      </c>
      <c r="G21" s="6" t="s">
        <v>11</v>
      </c>
      <c r="H21" s="29">
        <f>H20*4.44822</f>
        <v>13379.794900434725</v>
      </c>
      <c r="I21" t="s">
        <v>31</v>
      </c>
    </row>
    <row r="22" spans="2:9" x14ac:dyDescent="0.25">
      <c r="B22" s="6" t="s">
        <v>284</v>
      </c>
      <c r="C22" s="12" t="s">
        <v>261</v>
      </c>
    </row>
    <row r="23" spans="2:9" x14ac:dyDescent="0.25">
      <c r="C23" s="29">
        <f>C19*(C14 - C17)</f>
        <v>13380.27075</v>
      </c>
      <c r="D23" t="s">
        <v>138</v>
      </c>
    </row>
    <row r="25" spans="2:9" ht="19.5" thickBot="1" x14ac:dyDescent="0.35">
      <c r="B25" s="7" t="s">
        <v>14</v>
      </c>
      <c r="C25" s="11" t="s">
        <v>1</v>
      </c>
      <c r="G25" s="7" t="s">
        <v>14</v>
      </c>
      <c r="H25" s="11" t="s">
        <v>1</v>
      </c>
    </row>
    <row r="26" spans="2:9" x14ac:dyDescent="0.25">
      <c r="B26" s="17" t="s">
        <v>13</v>
      </c>
      <c r="C26" s="114">
        <v>5</v>
      </c>
      <c r="D26" s="32" t="s">
        <v>20</v>
      </c>
      <c r="G26" s="17" t="s">
        <v>5</v>
      </c>
      <c r="H26" s="124">
        <f>C26/0.746</f>
        <v>6.7024128686327078</v>
      </c>
      <c r="I26" s="32" t="s">
        <v>19</v>
      </c>
    </row>
    <row r="27" spans="2:9" ht="15.75" thickBot="1" x14ac:dyDescent="0.3">
      <c r="B27" s="17" t="s">
        <v>6</v>
      </c>
      <c r="C27" s="115">
        <v>1760</v>
      </c>
      <c r="D27" s="32" t="s">
        <v>18</v>
      </c>
      <c r="G27" s="17" t="s">
        <v>6</v>
      </c>
      <c r="H27" s="103">
        <f>C27</f>
        <v>1760</v>
      </c>
      <c r="I27" s="32" t="s">
        <v>18</v>
      </c>
    </row>
    <row r="28" spans="2:9" x14ac:dyDescent="0.25">
      <c r="B28" s="6"/>
      <c r="C28" s="11" t="s">
        <v>2</v>
      </c>
      <c r="G28" s="6"/>
      <c r="H28" s="11" t="s">
        <v>2</v>
      </c>
    </row>
    <row r="29" spans="2:9" x14ac:dyDescent="0.25">
      <c r="B29" s="6" t="s">
        <v>4</v>
      </c>
      <c r="C29" s="12" t="s">
        <v>12</v>
      </c>
      <c r="G29" s="6" t="s">
        <v>4</v>
      </c>
      <c r="H29" s="12" t="s">
        <v>3</v>
      </c>
    </row>
    <row r="30" spans="2:9" x14ac:dyDescent="0.25">
      <c r="B30" s="6" t="s">
        <v>11</v>
      </c>
      <c r="C30" s="13">
        <f>9543*C26/C27</f>
        <v>27.110795454545453</v>
      </c>
      <c r="D30" t="s">
        <v>10</v>
      </c>
      <c r="G30" s="6" t="s">
        <v>11</v>
      </c>
      <c r="H30" s="14">
        <f>5252*H26/H27</f>
        <v>20.000609310260785</v>
      </c>
      <c r="I30" t="s">
        <v>7</v>
      </c>
    </row>
    <row r="31" spans="2:9" x14ac:dyDescent="0.25">
      <c r="B31" s="12"/>
      <c r="G31" s="6" t="s">
        <v>11</v>
      </c>
      <c r="H31" s="13">
        <f>H30*1.3558</f>
        <v>27.116826102851569</v>
      </c>
      <c r="I31" t="s">
        <v>10</v>
      </c>
    </row>
    <row r="32" spans="2:9" x14ac:dyDescent="0.25">
      <c r="B32" t="s">
        <v>116</v>
      </c>
      <c r="G32" s="31"/>
      <c r="H32" s="12"/>
    </row>
    <row r="33" spans="2:9" ht="19.5" thickBot="1" x14ac:dyDescent="0.35">
      <c r="B33" s="7" t="s">
        <v>309</v>
      </c>
      <c r="C33" s="11" t="s">
        <v>1</v>
      </c>
      <c r="G33" s="7" t="s">
        <v>309</v>
      </c>
      <c r="H33" s="11" t="s">
        <v>1</v>
      </c>
    </row>
    <row r="34" spans="2:9" x14ac:dyDescent="0.25">
      <c r="B34" s="17" t="s">
        <v>93</v>
      </c>
      <c r="C34" s="114">
        <v>60</v>
      </c>
      <c r="D34" s="32" t="s">
        <v>128</v>
      </c>
      <c r="G34" s="17" t="s">
        <v>93</v>
      </c>
      <c r="H34" s="102">
        <f>C34/1.6387</f>
        <v>36.614389455055836</v>
      </c>
      <c r="I34" s="32" t="s">
        <v>95</v>
      </c>
    </row>
    <row r="35" spans="2:9" ht="15.75" thickBot="1" x14ac:dyDescent="0.3">
      <c r="B35" s="17" t="s">
        <v>80</v>
      </c>
      <c r="C35" s="135">
        <v>20</v>
      </c>
      <c r="D35" s="32" t="s">
        <v>24</v>
      </c>
      <c r="G35" s="17" t="s">
        <v>80</v>
      </c>
      <c r="H35" s="125">
        <f>C35/0.068947</f>
        <v>290.07788591236749</v>
      </c>
      <c r="I35" s="32" t="s">
        <v>48</v>
      </c>
    </row>
    <row r="36" spans="2:9" x14ac:dyDescent="0.25">
      <c r="B36" s="12"/>
      <c r="C36" s="11" t="s">
        <v>2</v>
      </c>
      <c r="G36" s="6"/>
      <c r="H36" s="11" t="s">
        <v>2</v>
      </c>
    </row>
    <row r="37" spans="2:9" x14ac:dyDescent="0.25">
      <c r="B37" s="6" t="s">
        <v>94</v>
      </c>
      <c r="C37" s="12" t="s">
        <v>129</v>
      </c>
      <c r="G37" s="6" t="s">
        <v>94</v>
      </c>
      <c r="H37" s="12" t="s">
        <v>92</v>
      </c>
    </row>
    <row r="38" spans="2:9" x14ac:dyDescent="0.25">
      <c r="B38" s="13"/>
      <c r="C38" s="18">
        <f>C34*C35*0.15912</f>
        <v>190.94400000000002</v>
      </c>
      <c r="D38" t="s">
        <v>10</v>
      </c>
      <c r="G38" s="6" t="s">
        <v>11</v>
      </c>
      <c r="H38" s="14">
        <f>H34*H35 / (24*3.1416)</f>
        <v>140.86538556646664</v>
      </c>
      <c r="I38" t="s">
        <v>7</v>
      </c>
    </row>
    <row r="39" spans="2:9" x14ac:dyDescent="0.25">
      <c r="B39" s="31" t="s">
        <v>96</v>
      </c>
      <c r="G39" s="6"/>
      <c r="H39" s="18">
        <f>H38/0.73756</f>
        <v>190.98837459524194</v>
      </c>
      <c r="I39" t="s">
        <v>10</v>
      </c>
    </row>
    <row r="40" spans="2:9" x14ac:dyDescent="0.25">
      <c r="B40" s="31"/>
      <c r="G40" s="6"/>
      <c r="H40" s="12"/>
    </row>
    <row r="41" spans="2:9" ht="19.5" thickBot="1" x14ac:dyDescent="0.35">
      <c r="B41" s="7" t="s">
        <v>17</v>
      </c>
      <c r="C41" s="11" t="s">
        <v>1</v>
      </c>
      <c r="G41" s="7" t="s">
        <v>17</v>
      </c>
      <c r="H41" s="11" t="s">
        <v>1</v>
      </c>
    </row>
    <row r="42" spans="2:9" x14ac:dyDescent="0.25">
      <c r="B42" s="17" t="s">
        <v>33</v>
      </c>
      <c r="C42" s="114">
        <v>250</v>
      </c>
      <c r="D42" s="32" t="s">
        <v>24</v>
      </c>
      <c r="E42">
        <v>6.8946999999999994E-2</v>
      </c>
      <c r="G42" s="17" t="s">
        <v>33</v>
      </c>
      <c r="H42" s="124">
        <f>C42/0.068947</f>
        <v>3625.9735739045936</v>
      </c>
      <c r="I42" s="32" t="s">
        <v>22</v>
      </c>
    </row>
    <row r="43" spans="2:9" ht="15.75" thickBot="1" x14ac:dyDescent="0.3">
      <c r="B43" s="17" t="s">
        <v>34</v>
      </c>
      <c r="C43" s="135">
        <v>50</v>
      </c>
      <c r="D43" s="32" t="s">
        <v>140</v>
      </c>
      <c r="G43" s="17" t="s">
        <v>34</v>
      </c>
      <c r="H43" s="125">
        <f>C43/3.785411</f>
        <v>13.20860535355342</v>
      </c>
      <c r="I43" s="32" t="s">
        <v>21</v>
      </c>
    </row>
    <row r="44" spans="2:9" x14ac:dyDescent="0.25">
      <c r="B44" s="6"/>
      <c r="C44" s="11" t="s">
        <v>2</v>
      </c>
      <c r="G44" s="6"/>
      <c r="H44" s="11" t="s">
        <v>2</v>
      </c>
    </row>
    <row r="45" spans="2:9" x14ac:dyDescent="0.25">
      <c r="B45" s="6" t="s">
        <v>23</v>
      </c>
      <c r="C45" s="12" t="s">
        <v>202</v>
      </c>
      <c r="G45" s="6" t="s">
        <v>16</v>
      </c>
      <c r="H45" s="12" t="s">
        <v>15</v>
      </c>
    </row>
    <row r="46" spans="2:9" x14ac:dyDescent="0.25">
      <c r="B46" s="6" t="s">
        <v>11</v>
      </c>
      <c r="C46" s="14">
        <f>C42*(C43) / 600</f>
        <v>20.833333333333332</v>
      </c>
      <c r="D46" t="s">
        <v>20</v>
      </c>
      <c r="G46" s="6" t="s">
        <v>11</v>
      </c>
      <c r="H46" s="14">
        <f>H42*H43 / 1714</f>
        <v>27.942855285950664</v>
      </c>
      <c r="I46" t="s">
        <v>19</v>
      </c>
    </row>
    <row r="47" spans="2:9" x14ac:dyDescent="0.25">
      <c r="G47" s="6"/>
      <c r="H47" s="14">
        <f>H46*0.746</f>
        <v>20.845370043319196</v>
      </c>
      <c r="I47" t="s">
        <v>139</v>
      </c>
    </row>
    <row r="48" spans="2:9" x14ac:dyDescent="0.25">
      <c r="G48" s="12" t="s">
        <v>116</v>
      </c>
      <c r="H48" s="12"/>
    </row>
    <row r="49" spans="2:9" ht="19.5" thickBot="1" x14ac:dyDescent="0.35">
      <c r="B49" s="7" t="s">
        <v>54</v>
      </c>
      <c r="C49" s="11" t="s">
        <v>1</v>
      </c>
      <c r="G49" s="7" t="s">
        <v>54</v>
      </c>
      <c r="H49" s="11" t="s">
        <v>1</v>
      </c>
    </row>
    <row r="50" spans="2:9" x14ac:dyDescent="0.25">
      <c r="B50" s="17" t="s">
        <v>36</v>
      </c>
      <c r="C50" s="136">
        <v>25</v>
      </c>
      <c r="D50" s="32" t="s">
        <v>112</v>
      </c>
      <c r="G50" s="17" t="s">
        <v>36</v>
      </c>
      <c r="H50" s="126">
        <f>C50/3.78541</f>
        <v>6.604304421449724</v>
      </c>
      <c r="I50" s="32" t="s">
        <v>21</v>
      </c>
    </row>
    <row r="51" spans="2:9" ht="15.75" thickBot="1" x14ac:dyDescent="0.3">
      <c r="B51" s="17" t="s">
        <v>25</v>
      </c>
      <c r="C51" s="118">
        <v>63.5</v>
      </c>
      <c r="D51" s="32" t="s">
        <v>41</v>
      </c>
      <c r="G51" s="17" t="s">
        <v>25</v>
      </c>
      <c r="H51" s="127">
        <f>C51/25.4</f>
        <v>2.5</v>
      </c>
      <c r="I51" s="32" t="s">
        <v>28</v>
      </c>
    </row>
    <row r="52" spans="2:9" x14ac:dyDescent="0.25">
      <c r="B52" s="6"/>
      <c r="C52" s="11" t="s">
        <v>2</v>
      </c>
      <c r="G52" s="6"/>
      <c r="H52" s="11" t="s">
        <v>2</v>
      </c>
    </row>
    <row r="53" spans="2:9" x14ac:dyDescent="0.25">
      <c r="B53" s="6" t="s">
        <v>26</v>
      </c>
      <c r="C53" s="19" t="s">
        <v>27</v>
      </c>
      <c r="G53" s="6" t="s">
        <v>26</v>
      </c>
      <c r="H53" s="19" t="s">
        <v>27</v>
      </c>
    </row>
    <row r="54" spans="2:9" x14ac:dyDescent="0.25">
      <c r="B54" s="6" t="s">
        <v>11</v>
      </c>
      <c r="C54" s="171">
        <f>3.1416*C51^2 / 4</f>
        <v>3166.9291499999999</v>
      </c>
      <c r="D54" t="s">
        <v>119</v>
      </c>
      <c r="G54" s="6" t="s">
        <v>11</v>
      </c>
      <c r="H54" s="20">
        <f>3.1416*H51^2 / 4</f>
        <v>4.9087499999999995</v>
      </c>
      <c r="I54" t="s">
        <v>29</v>
      </c>
    </row>
    <row r="55" spans="2:9" x14ac:dyDescent="0.25">
      <c r="B55" s="6" t="s">
        <v>37</v>
      </c>
      <c r="C55" t="s">
        <v>122</v>
      </c>
      <c r="G55" s="6" t="s">
        <v>37</v>
      </c>
      <c r="H55" s="12" t="s">
        <v>38</v>
      </c>
    </row>
    <row r="56" spans="2:9" x14ac:dyDescent="0.25">
      <c r="B56" s="22" t="s">
        <v>11</v>
      </c>
      <c r="C56" s="29">
        <f>C50*0.001*1000^3</f>
        <v>25000000</v>
      </c>
      <c r="D56" t="s">
        <v>121</v>
      </c>
      <c r="G56" s="6" t="s">
        <v>11</v>
      </c>
      <c r="H56" s="18">
        <f>231*H50</f>
        <v>1525.5943213548862</v>
      </c>
      <c r="I56" t="s">
        <v>39</v>
      </c>
    </row>
    <row r="57" spans="2:9" x14ac:dyDescent="0.25">
      <c r="B57" s="6" t="s">
        <v>127</v>
      </c>
      <c r="C57" s="12" t="s">
        <v>123</v>
      </c>
      <c r="G57" s="6" t="s">
        <v>55</v>
      </c>
      <c r="H57" s="12" t="s">
        <v>35</v>
      </c>
    </row>
    <row r="58" spans="2:9" x14ac:dyDescent="0.25">
      <c r="B58" s="6" t="s">
        <v>11</v>
      </c>
      <c r="C58" s="21">
        <f>C56/C54</f>
        <v>7894.082505761141</v>
      </c>
      <c r="D58" t="s">
        <v>124</v>
      </c>
      <c r="G58" s="6" t="s">
        <v>11</v>
      </c>
      <c r="H58" s="18">
        <f>H56/H54</f>
        <v>310.79079630351646</v>
      </c>
      <c r="I58" t="s">
        <v>40</v>
      </c>
    </row>
    <row r="59" spans="2:9" x14ac:dyDescent="0.25">
      <c r="B59" s="6" t="s">
        <v>11</v>
      </c>
      <c r="C59" s="13">
        <f>C58/1000</f>
        <v>7.8940825057611406</v>
      </c>
      <c r="D59" t="s">
        <v>42</v>
      </c>
      <c r="G59" s="6" t="s">
        <v>11</v>
      </c>
      <c r="H59" s="13">
        <f>H58*0.0254</f>
        <v>7.8940862261093176</v>
      </c>
      <c r="I59" t="s">
        <v>42</v>
      </c>
    </row>
    <row r="60" spans="2:9" x14ac:dyDescent="0.25">
      <c r="G60" s="6"/>
      <c r="H60" s="12"/>
    </row>
    <row r="61" spans="2:9" x14ac:dyDescent="0.25">
      <c r="G61" s="6"/>
      <c r="H61" s="12"/>
    </row>
    <row r="62" spans="2:9" ht="18.75" x14ac:dyDescent="0.3">
      <c r="B62" s="7" t="s">
        <v>43</v>
      </c>
      <c r="C62" s="12"/>
      <c r="G62" s="7" t="s">
        <v>43</v>
      </c>
      <c r="H62" s="12"/>
    </row>
    <row r="63" spans="2:9" ht="15.75" thickBot="1" x14ac:dyDescent="0.3">
      <c r="B63" s="6"/>
      <c r="C63" s="11" t="s">
        <v>1</v>
      </c>
      <c r="G63" s="6"/>
      <c r="H63" s="11" t="s">
        <v>1</v>
      </c>
    </row>
    <row r="64" spans="2:9" x14ac:dyDescent="0.25">
      <c r="B64" s="17" t="s">
        <v>337</v>
      </c>
      <c r="C64" s="114">
        <v>25</v>
      </c>
      <c r="D64" s="32" t="s">
        <v>41</v>
      </c>
      <c r="G64" s="17" t="s">
        <v>337</v>
      </c>
      <c r="H64" s="128">
        <f>C64/25.4</f>
        <v>0.98425196850393704</v>
      </c>
      <c r="I64" s="32" t="s">
        <v>28</v>
      </c>
    </row>
    <row r="65" spans="2:9" x14ac:dyDescent="0.25">
      <c r="B65" s="17" t="s">
        <v>45</v>
      </c>
      <c r="C65" s="137">
        <v>4</v>
      </c>
      <c r="D65" s="32" t="s">
        <v>41</v>
      </c>
      <c r="G65" s="17" t="s">
        <v>45</v>
      </c>
      <c r="H65" s="129">
        <f>C65/25.4</f>
        <v>0.15748031496062992</v>
      </c>
      <c r="I65" s="32" t="s">
        <v>28</v>
      </c>
    </row>
    <row r="66" spans="2:9" x14ac:dyDescent="0.25">
      <c r="B66" s="17" t="s">
        <v>46</v>
      </c>
      <c r="C66" s="120">
        <v>4500</v>
      </c>
      <c r="D66" s="32" t="s">
        <v>24</v>
      </c>
      <c r="G66" s="17" t="s">
        <v>46</v>
      </c>
      <c r="H66" s="166">
        <f>C66/0.06895</f>
        <v>65264.684554024658</v>
      </c>
      <c r="I66" s="32" t="s">
        <v>48</v>
      </c>
    </row>
    <row r="67" spans="2:9" ht="15.75" thickBot="1" x14ac:dyDescent="0.3">
      <c r="B67" s="17" t="s">
        <v>47</v>
      </c>
      <c r="C67" s="118">
        <v>2</v>
      </c>
      <c r="D67" s="32" t="s">
        <v>49</v>
      </c>
      <c r="G67" s="17" t="s">
        <v>47</v>
      </c>
      <c r="H67" s="106">
        <f>C67</f>
        <v>2</v>
      </c>
      <c r="I67" s="32" t="s">
        <v>49</v>
      </c>
    </row>
    <row r="68" spans="2:9" x14ac:dyDescent="0.25">
      <c r="B68" s="6"/>
      <c r="C68" s="11" t="s">
        <v>2</v>
      </c>
      <c r="G68" s="6"/>
      <c r="H68" s="11" t="s">
        <v>2</v>
      </c>
    </row>
    <row r="69" spans="2:9" x14ac:dyDescent="0.25">
      <c r="B69" s="6" t="s">
        <v>44</v>
      </c>
      <c r="C69" s="12" t="s">
        <v>338</v>
      </c>
      <c r="G69" s="6" t="s">
        <v>44</v>
      </c>
      <c r="H69" s="12" t="s">
        <v>338</v>
      </c>
    </row>
    <row r="70" spans="2:9" x14ac:dyDescent="0.25">
      <c r="B70" s="6" t="s">
        <v>11</v>
      </c>
      <c r="C70" s="29">
        <f>2*C65*C66 / (C67*C64)</f>
        <v>720</v>
      </c>
      <c r="D70" t="s">
        <v>24</v>
      </c>
      <c r="G70" s="6" t="s">
        <v>11</v>
      </c>
      <c r="H70" s="29">
        <f>2*H65*H66 / (H67*H64)</f>
        <v>10442.349528643945</v>
      </c>
      <c r="I70" t="s">
        <v>48</v>
      </c>
    </row>
    <row r="71" spans="2:9" x14ac:dyDescent="0.25">
      <c r="B71" s="22" t="s">
        <v>11</v>
      </c>
      <c r="C71" s="29">
        <f>C70*105</f>
        <v>75600</v>
      </c>
      <c r="D71" t="s">
        <v>201</v>
      </c>
      <c r="G71" s="6" t="s">
        <v>11</v>
      </c>
      <c r="H71" s="29">
        <f>H70*0.06895</f>
        <v>720</v>
      </c>
      <c r="I71" t="s">
        <v>24</v>
      </c>
    </row>
    <row r="72" spans="2:9" x14ac:dyDescent="0.25">
      <c r="G72" s="22" t="s">
        <v>11</v>
      </c>
      <c r="H72" s="29">
        <f>H71*105</f>
        <v>75600</v>
      </c>
      <c r="I72" t="s">
        <v>201</v>
      </c>
    </row>
    <row r="73" spans="2:9" ht="19.5" thickBot="1" x14ac:dyDescent="0.35">
      <c r="B73" s="7" t="s">
        <v>56</v>
      </c>
      <c r="C73" s="11" t="s">
        <v>1</v>
      </c>
      <c r="G73" s="7" t="s">
        <v>56</v>
      </c>
      <c r="H73" s="11" t="s">
        <v>1</v>
      </c>
    </row>
    <row r="74" spans="2:9" x14ac:dyDescent="0.25">
      <c r="B74" s="17" t="s">
        <v>36</v>
      </c>
      <c r="C74" s="136">
        <v>32</v>
      </c>
      <c r="D74" s="32" t="s">
        <v>112</v>
      </c>
      <c r="G74" s="17" t="s">
        <v>36</v>
      </c>
      <c r="H74" s="124">
        <f>C74/3.785411</f>
        <v>8.4535074262741876</v>
      </c>
      <c r="I74" s="32" t="s">
        <v>21</v>
      </c>
    </row>
    <row r="75" spans="2:9" ht="15.75" thickBot="1" x14ac:dyDescent="0.3">
      <c r="B75" s="17" t="s">
        <v>50</v>
      </c>
      <c r="C75" s="135">
        <v>25</v>
      </c>
      <c r="D75" s="32" t="s">
        <v>41</v>
      </c>
      <c r="G75" s="17" t="s">
        <v>50</v>
      </c>
      <c r="H75" s="127">
        <f>C75/25.4</f>
        <v>0.98425196850393704</v>
      </c>
      <c r="I75" s="32" t="s">
        <v>28</v>
      </c>
    </row>
    <row r="76" spans="2:9" x14ac:dyDescent="0.25">
      <c r="B76" s="6"/>
      <c r="C76" s="170" t="s">
        <v>2</v>
      </c>
      <c r="G76" s="6"/>
      <c r="H76" s="11" t="s">
        <v>2</v>
      </c>
    </row>
    <row r="77" spans="2:9" x14ac:dyDescent="0.25">
      <c r="B77" s="6" t="s">
        <v>52</v>
      </c>
      <c r="C77" s="19" t="s">
        <v>51</v>
      </c>
      <c r="G77" s="6" t="s">
        <v>52</v>
      </c>
      <c r="H77" s="19" t="s">
        <v>51</v>
      </c>
    </row>
    <row r="78" spans="2:9" x14ac:dyDescent="0.25">
      <c r="B78" s="6" t="s">
        <v>11</v>
      </c>
      <c r="C78" s="20">
        <f>3.1416*C75^2 / 4</f>
        <v>490.875</v>
      </c>
      <c r="D78" t="s">
        <v>119</v>
      </c>
      <c r="G78" s="6" t="s">
        <v>11</v>
      </c>
      <c r="H78" s="23">
        <f>3.1416*H75^2 / 4</f>
        <v>0.76085777171554347</v>
      </c>
      <c r="I78" t="s">
        <v>29</v>
      </c>
    </row>
    <row r="79" spans="2:9" x14ac:dyDescent="0.25">
      <c r="B79" s="6" t="s">
        <v>37</v>
      </c>
      <c r="C79" t="s">
        <v>122</v>
      </c>
      <c r="G79" s="6" t="s">
        <v>37</v>
      </c>
      <c r="H79" s="12" t="s">
        <v>38</v>
      </c>
    </row>
    <row r="80" spans="2:9" x14ac:dyDescent="0.25">
      <c r="B80" s="22" t="s">
        <v>11</v>
      </c>
      <c r="C80" s="29">
        <f>C74*0.001*1000^3</f>
        <v>32000000</v>
      </c>
      <c r="D80" t="s">
        <v>121</v>
      </c>
      <c r="G80" s="6" t="s">
        <v>11</v>
      </c>
      <c r="H80" s="18">
        <f>231*H74</f>
        <v>1952.7602154693373</v>
      </c>
      <c r="I80" t="s">
        <v>39</v>
      </c>
    </row>
    <row r="81" spans="2:9" x14ac:dyDescent="0.25">
      <c r="B81" s="6" t="s">
        <v>57</v>
      </c>
      <c r="C81" s="12" t="s">
        <v>123</v>
      </c>
      <c r="G81" s="6" t="s">
        <v>126</v>
      </c>
      <c r="H81" s="12" t="s">
        <v>336</v>
      </c>
    </row>
    <row r="82" spans="2:9" x14ac:dyDescent="0.25">
      <c r="B82" s="6" t="s">
        <v>11</v>
      </c>
      <c r="C82" s="29">
        <f>C80/C78</f>
        <v>65189.712248535776</v>
      </c>
      <c r="D82" t="s">
        <v>124</v>
      </c>
      <c r="G82" s="6" t="s">
        <v>11</v>
      </c>
      <c r="H82" s="18">
        <f>H80/(12*H78*60)</f>
        <v>3.5646175497614734</v>
      </c>
      <c r="I82" t="s">
        <v>335</v>
      </c>
    </row>
    <row r="83" spans="2:9" x14ac:dyDescent="0.25">
      <c r="B83" s="6" t="s">
        <v>11</v>
      </c>
      <c r="C83" s="13">
        <f>C82/1000</f>
        <v>65.18971224853577</v>
      </c>
      <c r="D83" t="s">
        <v>42</v>
      </c>
      <c r="G83" s="6" t="s">
        <v>11</v>
      </c>
      <c r="H83" s="13">
        <f>H82*0.0254</f>
        <v>9.0541285763941423E-2</v>
      </c>
      <c r="I83" t="s">
        <v>42</v>
      </c>
    </row>
    <row r="84" spans="2:9" x14ac:dyDescent="0.25">
      <c r="B84" s="6"/>
      <c r="C84" s="18"/>
      <c r="D84" s="6"/>
      <c r="E84" s="12"/>
      <c r="G84" s="12" t="s">
        <v>266</v>
      </c>
      <c r="H84" s="12"/>
    </row>
    <row r="85" spans="2:9" x14ac:dyDescent="0.25">
      <c r="G85" s="30" t="s">
        <v>125</v>
      </c>
      <c r="H85" s="12"/>
    </row>
    <row r="86" spans="2:9" x14ac:dyDescent="0.25">
      <c r="G86" s="6"/>
      <c r="H86" s="12"/>
    </row>
    <row r="87" spans="2:9" ht="19.5" thickBot="1" x14ac:dyDescent="0.35">
      <c r="B87" s="7" t="s">
        <v>77</v>
      </c>
      <c r="C87" s="11" t="s">
        <v>1</v>
      </c>
      <c r="G87" s="7" t="s">
        <v>77</v>
      </c>
      <c r="H87" s="11" t="s">
        <v>1</v>
      </c>
    </row>
    <row r="88" spans="2:9" x14ac:dyDescent="0.25">
      <c r="B88" s="17" t="s">
        <v>80</v>
      </c>
      <c r="C88" s="114">
        <v>24</v>
      </c>
      <c r="D88" s="32" t="s">
        <v>24</v>
      </c>
      <c r="G88" s="17" t="s">
        <v>80</v>
      </c>
      <c r="H88" s="130">
        <f>C88/0.068947</f>
        <v>348.09346309484101</v>
      </c>
      <c r="I88" s="32" t="s">
        <v>48</v>
      </c>
    </row>
    <row r="89" spans="2:9" ht="15.75" thickBot="1" x14ac:dyDescent="0.3">
      <c r="B89" s="17" t="s">
        <v>36</v>
      </c>
      <c r="C89" s="135">
        <v>20</v>
      </c>
      <c r="D89" s="32" t="s">
        <v>112</v>
      </c>
      <c r="G89" s="17" t="s">
        <v>36</v>
      </c>
      <c r="H89" s="131">
        <f>C89/3.785</f>
        <v>5.2840158520475562</v>
      </c>
      <c r="I89" s="32" t="s">
        <v>21</v>
      </c>
    </row>
    <row r="90" spans="2:9" x14ac:dyDescent="0.25">
      <c r="B90" s="6"/>
      <c r="C90" s="11" t="s">
        <v>2</v>
      </c>
      <c r="G90" s="6"/>
      <c r="H90" s="11" t="s">
        <v>2</v>
      </c>
    </row>
    <row r="91" spans="2:9" x14ac:dyDescent="0.25">
      <c r="B91" s="6" t="s">
        <v>79</v>
      </c>
      <c r="C91" s="12" t="s">
        <v>113</v>
      </c>
      <c r="G91" s="6" t="s">
        <v>79</v>
      </c>
      <c r="H91" s="12" t="s">
        <v>78</v>
      </c>
    </row>
    <row r="92" spans="2:9" x14ac:dyDescent="0.25">
      <c r="B92" s="6" t="s">
        <v>11</v>
      </c>
      <c r="C92" s="27">
        <f>C88*C89/593.65</f>
        <v>0.80855723069148489</v>
      </c>
      <c r="D92" t="s">
        <v>20</v>
      </c>
      <c r="G92" s="6" t="s">
        <v>11</v>
      </c>
      <c r="H92" s="178">
        <f>H88*H89*1.5</f>
        <v>2758.9970654809063</v>
      </c>
      <c r="I92" t="s">
        <v>81</v>
      </c>
    </row>
    <row r="93" spans="2:9" x14ac:dyDescent="0.25">
      <c r="B93" s="6" t="s">
        <v>11</v>
      </c>
      <c r="C93" s="178">
        <f>C92*3412.1</f>
        <v>2758.8781268424154</v>
      </c>
      <c r="D93" t="s">
        <v>81</v>
      </c>
      <c r="G93" s="6" t="s">
        <v>11</v>
      </c>
      <c r="H93" s="27">
        <f>H92/3412.1</f>
        <v>0.80859208859086962</v>
      </c>
      <c r="I93" t="s">
        <v>20</v>
      </c>
    </row>
    <row r="94" spans="2:9" x14ac:dyDescent="0.25">
      <c r="G94" s="6"/>
      <c r="H94" s="12"/>
    </row>
    <row r="95" spans="2:9" x14ac:dyDescent="0.25">
      <c r="G95" s="6"/>
      <c r="H95" s="12"/>
    </row>
    <row r="96" spans="2:9" ht="19.5" thickBot="1" x14ac:dyDescent="0.35">
      <c r="B96" s="7" t="s">
        <v>83</v>
      </c>
      <c r="C96" s="11" t="s">
        <v>1</v>
      </c>
      <c r="G96" s="7" t="s">
        <v>83</v>
      </c>
      <c r="H96" s="11" t="s">
        <v>1</v>
      </c>
    </row>
    <row r="97" spans="2:9" x14ac:dyDescent="0.25">
      <c r="B97" s="6" t="s">
        <v>84</v>
      </c>
      <c r="C97" s="133">
        <v>1200</v>
      </c>
      <c r="D97" t="s">
        <v>41</v>
      </c>
      <c r="G97" s="6" t="s">
        <v>84</v>
      </c>
      <c r="H97" s="109">
        <f>C97/25.4</f>
        <v>47.244094488188978</v>
      </c>
      <c r="I97" t="s">
        <v>28</v>
      </c>
    </row>
    <row r="98" spans="2:9" x14ac:dyDescent="0.25">
      <c r="B98" s="6" t="s">
        <v>85</v>
      </c>
      <c r="C98" s="134">
        <v>900</v>
      </c>
      <c r="D98" t="s">
        <v>41</v>
      </c>
      <c r="G98" s="6" t="s">
        <v>85</v>
      </c>
      <c r="H98" s="110">
        <f>C98/25.4</f>
        <v>35.433070866141733</v>
      </c>
      <c r="I98" t="s">
        <v>28</v>
      </c>
    </row>
    <row r="99" spans="2:9" x14ac:dyDescent="0.25">
      <c r="B99" s="6" t="s">
        <v>86</v>
      </c>
      <c r="C99" s="134">
        <v>600</v>
      </c>
      <c r="D99" t="s">
        <v>41</v>
      </c>
      <c r="G99" s="6" t="s">
        <v>86</v>
      </c>
      <c r="H99" s="110">
        <f>C99/25.4</f>
        <v>23.622047244094489</v>
      </c>
      <c r="I99" t="s">
        <v>28</v>
      </c>
    </row>
    <row r="100" spans="2:9" ht="15.75" thickBot="1" x14ac:dyDescent="0.3">
      <c r="B100" s="6" t="s">
        <v>88</v>
      </c>
      <c r="C100" s="123">
        <v>26.7</v>
      </c>
      <c r="D100" t="s">
        <v>114</v>
      </c>
      <c r="G100" s="6" t="s">
        <v>88</v>
      </c>
      <c r="H100" s="132">
        <f>C100*9/5 + 32</f>
        <v>80.06</v>
      </c>
      <c r="I100" t="s">
        <v>89</v>
      </c>
    </row>
    <row r="101" spans="2:9" x14ac:dyDescent="0.25">
      <c r="B101" s="6"/>
      <c r="C101" s="11" t="s">
        <v>2</v>
      </c>
      <c r="G101" s="6"/>
      <c r="H101" s="11" t="s">
        <v>2</v>
      </c>
    </row>
    <row r="102" spans="2:9" x14ac:dyDescent="0.25">
      <c r="B102" s="6" t="s">
        <v>151</v>
      </c>
      <c r="C102" s="12" t="s">
        <v>150</v>
      </c>
      <c r="G102" s="6" t="s">
        <v>151</v>
      </c>
      <c r="H102" s="12" t="s">
        <v>150</v>
      </c>
    </row>
    <row r="103" spans="2:9" x14ac:dyDescent="0.25">
      <c r="B103" s="6" t="s">
        <v>11</v>
      </c>
      <c r="C103" s="29">
        <f>C97*C98*C99</f>
        <v>648000000</v>
      </c>
      <c r="D103" t="s">
        <v>128</v>
      </c>
      <c r="G103" s="6" t="s">
        <v>11</v>
      </c>
      <c r="H103" s="29">
        <f>H97*H98*H99</f>
        <v>39543.386173386527</v>
      </c>
      <c r="I103" t="s">
        <v>95</v>
      </c>
    </row>
    <row r="104" spans="2:9" x14ac:dyDescent="0.25">
      <c r="B104" s="6" t="s">
        <v>152</v>
      </c>
      <c r="C104" s="12" t="s">
        <v>156</v>
      </c>
      <c r="G104" s="6" t="s">
        <v>152</v>
      </c>
      <c r="H104" s="12" t="s">
        <v>153</v>
      </c>
    </row>
    <row r="105" spans="2:9" x14ac:dyDescent="0.25">
      <c r="B105" s="6" t="s">
        <v>11</v>
      </c>
      <c r="C105" s="14">
        <f>C103/1000000</f>
        <v>648</v>
      </c>
      <c r="D105" t="s">
        <v>155</v>
      </c>
      <c r="G105" s="6" t="s">
        <v>11</v>
      </c>
      <c r="H105" s="18">
        <f>H103/231</f>
        <v>171.18348992808021</v>
      </c>
      <c r="I105" t="s">
        <v>154</v>
      </c>
    </row>
    <row r="106" spans="2:9" x14ac:dyDescent="0.25">
      <c r="B106" s="6" t="s">
        <v>90</v>
      </c>
      <c r="C106" s="12" t="s">
        <v>149</v>
      </c>
      <c r="G106" s="6" t="s">
        <v>90</v>
      </c>
      <c r="H106" s="12" t="s">
        <v>148</v>
      </c>
    </row>
    <row r="107" spans="2:9" x14ac:dyDescent="0.25">
      <c r="B107" s="6" t="s">
        <v>11</v>
      </c>
      <c r="C107" s="14">
        <f>2*((C97*C98)+(C97*C99)+(C98*C99))/1000^2</f>
        <v>4.68</v>
      </c>
      <c r="D107" t="s">
        <v>115</v>
      </c>
      <c r="G107" s="6" t="s">
        <v>11</v>
      </c>
      <c r="H107" s="14">
        <f>2*((H97*H98)+(H97*H99)+(H98*H99))/144</f>
        <v>50.375100750201504</v>
      </c>
      <c r="I107" t="s">
        <v>91</v>
      </c>
    </row>
    <row r="108" spans="2:9" x14ac:dyDescent="0.25">
      <c r="B108" s="6" t="s">
        <v>141</v>
      </c>
      <c r="C108" s="12" t="s">
        <v>204</v>
      </c>
      <c r="G108" s="6" t="s">
        <v>87</v>
      </c>
      <c r="H108" s="12" t="s">
        <v>82</v>
      </c>
    </row>
    <row r="109" spans="2:9" x14ac:dyDescent="0.25">
      <c r="B109" s="6" t="s">
        <v>11</v>
      </c>
      <c r="C109" s="14">
        <f>0.024089*C107*C100</f>
        <v>3.0100650839999998</v>
      </c>
      <c r="D109" t="s">
        <v>20</v>
      </c>
      <c r="G109" s="6" t="s">
        <v>11</v>
      </c>
      <c r="H109" s="14">
        <f>0.001*H107*H100</f>
        <v>4.0330305660611323</v>
      </c>
      <c r="I109" t="s">
        <v>19</v>
      </c>
    </row>
    <row r="110" spans="2:9" x14ac:dyDescent="0.25">
      <c r="B110" s="6" t="s">
        <v>11</v>
      </c>
      <c r="C110" s="14">
        <f>C109/0.746</f>
        <v>4.0349397908847182</v>
      </c>
      <c r="D110" t="s">
        <v>19</v>
      </c>
      <c r="G110" s="6"/>
      <c r="H110" s="14">
        <f>H109*0.746</f>
        <v>3.0086408022816045</v>
      </c>
      <c r="I110" t="s">
        <v>20</v>
      </c>
    </row>
    <row r="111" spans="2:9" x14ac:dyDescent="0.25">
      <c r="G111" s="6"/>
      <c r="H111" s="12"/>
    </row>
    <row r="112" spans="2:9" x14ac:dyDescent="0.25">
      <c r="G112" s="6"/>
      <c r="H112" s="12"/>
    </row>
    <row r="113" spans="2:10" ht="18.75" x14ac:dyDescent="0.3">
      <c r="B113" s="7" t="s">
        <v>58</v>
      </c>
      <c r="G113" s="7" t="s">
        <v>58</v>
      </c>
      <c r="H113" s="12"/>
    </row>
    <row r="114" spans="2:10" x14ac:dyDescent="0.25">
      <c r="G114" s="6"/>
      <c r="H114" s="12"/>
    </row>
    <row r="115" spans="2:10" x14ac:dyDescent="0.25">
      <c r="B115" s="17" t="s">
        <v>59</v>
      </c>
      <c r="C115" s="16" t="s">
        <v>69</v>
      </c>
      <c r="G115" s="17" t="s">
        <v>59</v>
      </c>
      <c r="H115" s="16" t="s">
        <v>60</v>
      </c>
    </row>
    <row r="116" spans="2:10" x14ac:dyDescent="0.25">
      <c r="B116" s="17" t="s">
        <v>71</v>
      </c>
      <c r="C116" s="16" t="s">
        <v>70</v>
      </c>
      <c r="G116" s="17" t="s">
        <v>62</v>
      </c>
      <c r="H116" s="16" t="s">
        <v>61</v>
      </c>
    </row>
    <row r="117" spans="2:10" x14ac:dyDescent="0.25">
      <c r="B117" s="17" t="s">
        <v>72</v>
      </c>
      <c r="C117" s="16" t="s">
        <v>73</v>
      </c>
      <c r="G117" s="17" t="s">
        <v>63</v>
      </c>
      <c r="H117" s="16" t="s">
        <v>64</v>
      </c>
    </row>
    <row r="118" spans="2:10" x14ac:dyDescent="0.25">
      <c r="B118" s="17" t="s">
        <v>74</v>
      </c>
      <c r="C118" s="16" t="s">
        <v>75</v>
      </c>
      <c r="G118" s="17" t="s">
        <v>65</v>
      </c>
      <c r="H118" s="16" t="s">
        <v>66</v>
      </c>
    </row>
    <row r="119" spans="2:10" x14ac:dyDescent="0.25">
      <c r="B119" s="17" t="s">
        <v>67</v>
      </c>
      <c r="C119" s="16" t="s">
        <v>76</v>
      </c>
      <c r="G119" s="17" t="s">
        <v>67</v>
      </c>
      <c r="H119" s="16" t="s">
        <v>68</v>
      </c>
    </row>
    <row r="120" spans="2:10" x14ac:dyDescent="0.25">
      <c r="G120" s="6"/>
      <c r="H120" s="12"/>
    </row>
    <row r="121" spans="2:10" x14ac:dyDescent="0.25">
      <c r="G121" s="28"/>
      <c r="H121" s="12"/>
    </row>
    <row r="122" spans="2:10" ht="15.75" x14ac:dyDescent="0.25">
      <c r="C122" s="2" t="s">
        <v>147</v>
      </c>
      <c r="G122" s="28"/>
      <c r="H122" s="34" t="s">
        <v>146</v>
      </c>
    </row>
    <row r="123" spans="2:10" ht="15.75" thickBot="1" x14ac:dyDescent="0.3">
      <c r="C123" s="35" t="s">
        <v>1</v>
      </c>
      <c r="D123" s="36"/>
      <c r="E123" s="36" t="s">
        <v>2</v>
      </c>
      <c r="G123" s="28"/>
      <c r="H123" s="35" t="s">
        <v>1</v>
      </c>
      <c r="I123" s="36"/>
      <c r="J123" s="36" t="s">
        <v>2</v>
      </c>
    </row>
    <row r="124" spans="2:10" x14ac:dyDescent="0.25">
      <c r="B124" s="6" t="s">
        <v>144</v>
      </c>
      <c r="C124" s="69">
        <v>1</v>
      </c>
      <c r="D124" s="6" t="s">
        <v>107</v>
      </c>
      <c r="E124" s="33">
        <f>C124*3.412142</f>
        <v>3.4121419999999998</v>
      </c>
      <c r="G124" s="6" t="s">
        <v>110</v>
      </c>
      <c r="H124" s="78">
        <v>1</v>
      </c>
      <c r="I124" s="6" t="s">
        <v>109</v>
      </c>
      <c r="J124" s="24">
        <f>H124/3412.14</f>
        <v>2.9307121044271339E-4</v>
      </c>
    </row>
    <row r="125" spans="2:10" x14ac:dyDescent="0.25">
      <c r="B125" s="6" t="s">
        <v>108</v>
      </c>
      <c r="C125" s="70">
        <v>1</v>
      </c>
      <c r="D125" s="6" t="s">
        <v>107</v>
      </c>
      <c r="E125" s="168">
        <f>C125*3.412142*1000</f>
        <v>3412.1419999999998</v>
      </c>
      <c r="G125" s="6" t="s">
        <v>107</v>
      </c>
      <c r="H125" s="79">
        <v>1</v>
      </c>
      <c r="I125" s="6" t="s">
        <v>111</v>
      </c>
      <c r="J125" s="27">
        <f>H125/3.412142</f>
        <v>0.29307103866134532</v>
      </c>
    </row>
    <row r="126" spans="2:10" x14ac:dyDescent="0.25">
      <c r="B126" s="6" t="s">
        <v>142</v>
      </c>
      <c r="C126" s="70">
        <v>1</v>
      </c>
      <c r="D126" s="6" t="s">
        <v>105</v>
      </c>
      <c r="E126" s="27">
        <f>C126/1000</f>
        <v>1E-3</v>
      </c>
      <c r="G126" s="6" t="s">
        <v>107</v>
      </c>
      <c r="H126" s="79">
        <v>1</v>
      </c>
      <c r="I126" s="6" t="s">
        <v>108</v>
      </c>
      <c r="J126" s="24">
        <f>(H126/3.412142)/1000</f>
        <v>2.9307103866134534E-4</v>
      </c>
    </row>
    <row r="127" spans="2:10" x14ac:dyDescent="0.25">
      <c r="B127" s="6" t="s">
        <v>105</v>
      </c>
      <c r="C127" s="70">
        <v>1</v>
      </c>
      <c r="D127" s="6" t="s">
        <v>106</v>
      </c>
      <c r="E127" s="14">
        <f>C127/10</f>
        <v>0.1</v>
      </c>
      <c r="G127" s="6" t="s">
        <v>99</v>
      </c>
      <c r="H127" s="79">
        <v>1</v>
      </c>
      <c r="I127" s="6" t="s">
        <v>102</v>
      </c>
      <c r="J127" s="26">
        <f>H127*0.016387</f>
        <v>1.6386999999999999E-2</v>
      </c>
    </row>
    <row r="128" spans="2:10" x14ac:dyDescent="0.25">
      <c r="B128" s="6" t="s">
        <v>105</v>
      </c>
      <c r="C128" s="70">
        <v>1</v>
      </c>
      <c r="D128" s="6" t="s">
        <v>117</v>
      </c>
      <c r="E128" s="12">
        <f>C128*39.37</f>
        <v>39.369999999999997</v>
      </c>
      <c r="G128" s="6" t="s">
        <v>97</v>
      </c>
      <c r="H128" s="79">
        <v>1</v>
      </c>
      <c r="I128" s="6" t="s">
        <v>98</v>
      </c>
      <c r="J128" s="27">
        <f>H128/0.73756</f>
        <v>1.3558218992353164</v>
      </c>
    </row>
    <row r="129" spans="2:10" x14ac:dyDescent="0.25">
      <c r="B129" s="6" t="s">
        <v>104</v>
      </c>
      <c r="C129" s="70">
        <v>1</v>
      </c>
      <c r="D129" s="6" t="s">
        <v>120</v>
      </c>
      <c r="E129" s="29">
        <f>C129*0.001*1000^3</f>
        <v>1000000</v>
      </c>
      <c r="G129" s="6" t="s">
        <v>101</v>
      </c>
      <c r="H129" s="79">
        <v>1</v>
      </c>
      <c r="I129" s="6" t="s">
        <v>104</v>
      </c>
      <c r="J129" s="27">
        <f>H129*3.78541</f>
        <v>3.7854100000000002</v>
      </c>
    </row>
    <row r="130" spans="2:10" x14ac:dyDescent="0.25">
      <c r="B130" s="6" t="s">
        <v>104</v>
      </c>
      <c r="C130" s="70">
        <v>1</v>
      </c>
      <c r="D130" s="6" t="s">
        <v>118</v>
      </c>
      <c r="E130" s="12">
        <f>C130*0.001</f>
        <v>1E-3</v>
      </c>
      <c r="G130" s="6" t="s">
        <v>145</v>
      </c>
      <c r="H130" s="79">
        <v>1</v>
      </c>
      <c r="I130" s="6" t="s">
        <v>108</v>
      </c>
      <c r="J130" s="12">
        <f>H130*0.746</f>
        <v>0.746</v>
      </c>
    </row>
    <row r="131" spans="2:10" x14ac:dyDescent="0.25">
      <c r="B131" s="6" t="s">
        <v>103</v>
      </c>
      <c r="C131" s="70">
        <v>1</v>
      </c>
      <c r="D131" s="6" t="s">
        <v>130</v>
      </c>
      <c r="E131" s="12">
        <f>C131*105</f>
        <v>105</v>
      </c>
      <c r="G131" s="6" t="s">
        <v>117</v>
      </c>
      <c r="H131" s="79">
        <v>1</v>
      </c>
      <c r="I131" s="6" t="s">
        <v>105</v>
      </c>
      <c r="J131" s="25">
        <f>H131/39.37</f>
        <v>2.5400050800101603E-2</v>
      </c>
    </row>
    <row r="132" spans="2:10" x14ac:dyDescent="0.25">
      <c r="B132" s="6" t="s">
        <v>103</v>
      </c>
      <c r="C132" s="70">
        <v>1</v>
      </c>
      <c r="D132" s="6" t="s">
        <v>131</v>
      </c>
      <c r="E132" s="12">
        <f>C132*100000</f>
        <v>100000</v>
      </c>
      <c r="G132" s="6" t="s">
        <v>132</v>
      </c>
      <c r="H132" s="79">
        <v>1</v>
      </c>
      <c r="I132" s="6" t="s">
        <v>133</v>
      </c>
      <c r="J132" s="12">
        <f>H132*4.44822</f>
        <v>4.4482200000000001</v>
      </c>
    </row>
    <row r="133" spans="2:10" x14ac:dyDescent="0.25">
      <c r="B133" s="6" t="s">
        <v>103</v>
      </c>
      <c r="C133" s="70">
        <v>1</v>
      </c>
      <c r="D133" s="6" t="s">
        <v>100</v>
      </c>
      <c r="E133" s="12">
        <f>C133*14.504</f>
        <v>14.504</v>
      </c>
      <c r="G133" s="6" t="s">
        <v>100</v>
      </c>
      <c r="H133" s="79">
        <v>1</v>
      </c>
      <c r="I133" s="6" t="s">
        <v>103</v>
      </c>
      <c r="J133" s="26">
        <f>H133*0.068947</f>
        <v>6.8946999999999994E-2</v>
      </c>
    </row>
    <row r="134" spans="2:10" ht="15.75" thickBot="1" x14ac:dyDescent="0.3">
      <c r="B134" s="6" t="s">
        <v>108</v>
      </c>
      <c r="C134" s="71">
        <v>1</v>
      </c>
      <c r="D134" s="6" t="s">
        <v>145</v>
      </c>
      <c r="E134" s="12">
        <f>C134*1.34048</f>
        <v>1.3404799999999999</v>
      </c>
      <c r="G134" s="6" t="s">
        <v>143</v>
      </c>
      <c r="H134" s="79">
        <v>1</v>
      </c>
      <c r="I134" s="6" t="s">
        <v>99</v>
      </c>
      <c r="J134" s="12">
        <f>H134*231</f>
        <v>231</v>
      </c>
    </row>
    <row r="135" spans="2:10" ht="15.75" thickBot="1" x14ac:dyDescent="0.3">
      <c r="B135" s="12"/>
      <c r="G135" s="6" t="s">
        <v>143</v>
      </c>
      <c r="H135" s="80">
        <v>1</v>
      </c>
      <c r="I135" s="6" t="s">
        <v>104</v>
      </c>
      <c r="J135" s="27">
        <f>H135*3.78541</f>
        <v>3.7854100000000002</v>
      </c>
    </row>
    <row r="136" spans="2:10" x14ac:dyDescent="0.25">
      <c r="B136" s="55"/>
      <c r="G136" s="6"/>
      <c r="H136" s="12"/>
    </row>
    <row r="137" spans="2:10" ht="19.5" x14ac:dyDescent="0.3">
      <c r="H137" s="12"/>
      <c r="I137" s="56"/>
    </row>
    <row r="138" spans="2:10" ht="15.75" thickBot="1" x14ac:dyDescent="0.3">
      <c r="C138" s="35" t="s">
        <v>1</v>
      </c>
      <c r="G138" s="55"/>
      <c r="H138" s="35" t="s">
        <v>1</v>
      </c>
    </row>
    <row r="139" spans="2:10" ht="15.75" thickBot="1" x14ac:dyDescent="0.3">
      <c r="B139" s="22" t="s">
        <v>158</v>
      </c>
      <c r="C139" s="73">
        <v>100</v>
      </c>
      <c r="G139" s="31"/>
      <c r="H139" s="82">
        <v>212</v>
      </c>
    </row>
    <row r="140" spans="2:10" x14ac:dyDescent="0.25">
      <c r="C140" s="36" t="s">
        <v>2</v>
      </c>
      <c r="H140" s="36" t="s">
        <v>2</v>
      </c>
    </row>
    <row r="141" spans="2:10" x14ac:dyDescent="0.25">
      <c r="B141" s="22" t="s">
        <v>157</v>
      </c>
      <c r="C141" t="s">
        <v>161</v>
      </c>
      <c r="G141" s="6" t="s">
        <v>159</v>
      </c>
      <c r="H141" t="s">
        <v>160</v>
      </c>
    </row>
    <row r="142" spans="2:10" x14ac:dyDescent="0.25">
      <c r="C142" s="18">
        <f xml:space="preserve"> C139*9/5 + 32</f>
        <v>212</v>
      </c>
      <c r="G142" s="6" t="s">
        <v>11</v>
      </c>
      <c r="H142" s="18">
        <f>(H139-32)*5/9</f>
        <v>100</v>
      </c>
      <c r="I142" t="s">
        <v>114</v>
      </c>
    </row>
    <row r="143" spans="2:10" x14ac:dyDescent="0.25">
      <c r="B143" s="6"/>
      <c r="C143" s="12"/>
    </row>
    <row r="144" spans="2:10" ht="15.75" thickBot="1" x14ac:dyDescent="0.3">
      <c r="B144" s="6"/>
      <c r="C144" s="12"/>
    </row>
    <row r="145" spans="2:9" ht="16.5" thickTop="1" thickBot="1" x14ac:dyDescent="0.3">
      <c r="B145" s="141" t="s">
        <v>164</v>
      </c>
      <c r="C145" s="142"/>
      <c r="D145" s="142"/>
      <c r="E145" s="142"/>
      <c r="F145" s="142"/>
      <c r="G145" s="142"/>
      <c r="H145" s="142"/>
      <c r="I145" s="143"/>
    </row>
    <row r="146" spans="2:9" ht="15.75" thickBot="1" x14ac:dyDescent="0.3">
      <c r="B146" s="144" t="s">
        <v>165</v>
      </c>
      <c r="C146" s="146" t="s">
        <v>166</v>
      </c>
      <c r="D146" s="147"/>
      <c r="E146" s="147"/>
      <c r="F146" s="147"/>
      <c r="G146" s="147"/>
      <c r="H146" s="147"/>
      <c r="I146" s="148"/>
    </row>
    <row r="147" spans="2:9" ht="45.75" thickBot="1" x14ac:dyDescent="0.4">
      <c r="B147" s="145"/>
      <c r="C147" s="38" t="s">
        <v>167</v>
      </c>
      <c r="D147" s="38" t="s">
        <v>168</v>
      </c>
      <c r="E147" s="38" t="s">
        <v>169</v>
      </c>
      <c r="F147" s="38" t="s">
        <v>170</v>
      </c>
      <c r="G147" s="38" t="s">
        <v>171</v>
      </c>
      <c r="H147" s="38" t="s">
        <v>172</v>
      </c>
      <c r="I147" s="41" t="s">
        <v>173</v>
      </c>
    </row>
    <row r="148" spans="2:9" ht="18" thickBot="1" x14ac:dyDescent="0.3">
      <c r="B148" s="42" t="s">
        <v>167</v>
      </c>
      <c r="C148" s="39">
        <v>1</v>
      </c>
      <c r="D148" s="40">
        <v>40821</v>
      </c>
      <c r="E148" s="39" t="s">
        <v>174</v>
      </c>
      <c r="F148" s="39">
        <v>7.4999999999999997E-3</v>
      </c>
      <c r="G148" s="39">
        <v>0.1</v>
      </c>
      <c r="H148" s="40">
        <v>40820</v>
      </c>
      <c r="I148" s="43" t="s">
        <v>175</v>
      </c>
    </row>
    <row r="149" spans="2:9" ht="18" thickBot="1" x14ac:dyDescent="0.3">
      <c r="B149" s="42" t="s">
        <v>168</v>
      </c>
      <c r="C149" s="39">
        <v>105</v>
      </c>
      <c r="D149" s="39">
        <v>1</v>
      </c>
      <c r="E149" s="39">
        <v>0.98699999999999999</v>
      </c>
      <c r="F149" s="39">
        <v>750</v>
      </c>
      <c r="G149" s="39" t="s">
        <v>176</v>
      </c>
      <c r="H149" s="39">
        <v>10.196999999999999</v>
      </c>
      <c r="I149" s="43">
        <v>1.0197000000000001</v>
      </c>
    </row>
    <row r="150" spans="2:9" ht="18" thickBot="1" x14ac:dyDescent="0.3">
      <c r="B150" s="42" t="s">
        <v>169</v>
      </c>
      <c r="C150" s="39" t="s">
        <v>177</v>
      </c>
      <c r="D150" s="39">
        <v>1.0129999999999999</v>
      </c>
      <c r="E150" s="39">
        <v>1</v>
      </c>
      <c r="F150" s="39">
        <v>759.9</v>
      </c>
      <c r="G150" s="39">
        <v>10332</v>
      </c>
      <c r="H150" s="39">
        <v>10.332000000000001</v>
      </c>
      <c r="I150" s="43">
        <v>1.03</v>
      </c>
    </row>
    <row r="151" spans="2:9" ht="18" thickBot="1" x14ac:dyDescent="0.3">
      <c r="B151" s="42" t="s">
        <v>170</v>
      </c>
      <c r="C151" s="39">
        <v>133.30000000000001</v>
      </c>
      <c r="D151" s="39" t="s">
        <v>178</v>
      </c>
      <c r="E151" s="39" t="s">
        <v>179</v>
      </c>
      <c r="F151" s="39">
        <v>1</v>
      </c>
      <c r="G151" s="39">
        <v>13.3</v>
      </c>
      <c r="H151" s="39">
        <v>1.2999999999999999E-2</v>
      </c>
      <c r="I151" s="43" t="s">
        <v>180</v>
      </c>
    </row>
    <row r="152" spans="2:9" ht="19.5" thickBot="1" x14ac:dyDescent="0.4">
      <c r="B152" s="42" t="s">
        <v>171</v>
      </c>
      <c r="C152" s="39">
        <v>10</v>
      </c>
      <c r="D152" s="39">
        <v>9.7E-5</v>
      </c>
      <c r="E152" s="39" t="s">
        <v>181</v>
      </c>
      <c r="F152" s="39">
        <v>7.4999999999999997E-2</v>
      </c>
      <c r="G152" s="39">
        <v>1</v>
      </c>
      <c r="H152" s="39">
        <v>1E-3</v>
      </c>
      <c r="I152" s="43" t="s">
        <v>182</v>
      </c>
    </row>
    <row r="153" spans="2:9" ht="19.5" thickBot="1" x14ac:dyDescent="0.4">
      <c r="B153" s="42" t="s">
        <v>172</v>
      </c>
      <c r="C153" s="39">
        <v>104</v>
      </c>
      <c r="D153" s="39">
        <v>9.7000000000000003E-2</v>
      </c>
      <c r="E153" s="39" t="s">
        <v>183</v>
      </c>
      <c r="F153" s="39">
        <v>75</v>
      </c>
      <c r="G153" s="39">
        <v>1000</v>
      </c>
      <c r="H153" s="39">
        <v>1</v>
      </c>
      <c r="I153" s="43">
        <v>0.10199999999999999</v>
      </c>
    </row>
    <row r="154" spans="2:9" ht="18" thickBot="1" x14ac:dyDescent="0.3">
      <c r="B154" s="42" t="s">
        <v>173</v>
      </c>
      <c r="C154" s="39" t="s">
        <v>184</v>
      </c>
      <c r="D154" s="39">
        <v>0.98</v>
      </c>
      <c r="E154" s="39">
        <v>0.97</v>
      </c>
      <c r="F154" s="39">
        <v>735</v>
      </c>
      <c r="G154" s="39">
        <v>10000</v>
      </c>
      <c r="H154" s="39">
        <v>10</v>
      </c>
      <c r="I154" s="43">
        <v>1</v>
      </c>
    </row>
    <row r="155" spans="2:9" ht="18" thickBot="1" x14ac:dyDescent="0.3">
      <c r="B155" s="42" t="s">
        <v>185</v>
      </c>
      <c r="C155" s="39">
        <v>47.8</v>
      </c>
      <c r="D155" s="39" t="s">
        <v>186</v>
      </c>
      <c r="E155" s="39" t="s">
        <v>187</v>
      </c>
      <c r="F155" s="39">
        <v>0.36</v>
      </c>
      <c r="G155" s="39">
        <v>4.78</v>
      </c>
      <c r="H155" s="39" t="s">
        <v>188</v>
      </c>
      <c r="I155" s="43" t="s">
        <v>189</v>
      </c>
    </row>
    <row r="156" spans="2:9" ht="15.75" thickBot="1" x14ac:dyDescent="0.3">
      <c r="B156" s="42" t="s">
        <v>190</v>
      </c>
      <c r="C156" s="39">
        <v>6894.76</v>
      </c>
      <c r="D156" s="39">
        <v>6.9000000000000006E-2</v>
      </c>
      <c r="E156" s="39">
        <v>6.8000000000000005E-2</v>
      </c>
      <c r="F156" s="39">
        <v>51.7</v>
      </c>
      <c r="G156" s="39">
        <v>689.7</v>
      </c>
      <c r="H156" s="39">
        <v>0.69</v>
      </c>
      <c r="I156" s="43">
        <v>7.0000000000000007E-2</v>
      </c>
    </row>
    <row r="157" spans="2:9" ht="15.75" thickBot="1" x14ac:dyDescent="0.3">
      <c r="B157" s="42" t="s">
        <v>191</v>
      </c>
      <c r="C157" s="39">
        <v>3377</v>
      </c>
      <c r="D157" s="39">
        <v>3.3799999999999997E-2</v>
      </c>
      <c r="E157" s="39">
        <v>3.3000000000000002E-2</v>
      </c>
      <c r="F157" s="39">
        <v>25.33</v>
      </c>
      <c r="G157" s="39">
        <v>337.7</v>
      </c>
      <c r="H157" s="39">
        <v>0.33700000000000002</v>
      </c>
      <c r="I157" s="43">
        <v>3.4000000000000002E-2</v>
      </c>
    </row>
    <row r="158" spans="2:9" ht="19.5" thickBot="1" x14ac:dyDescent="0.4">
      <c r="B158" s="44" t="s">
        <v>192</v>
      </c>
      <c r="C158" s="45">
        <v>248.8</v>
      </c>
      <c r="D158" s="45" t="s">
        <v>193</v>
      </c>
      <c r="E158" s="45" t="s">
        <v>194</v>
      </c>
      <c r="F158" s="45">
        <v>1.87</v>
      </c>
      <c r="G158" s="45">
        <v>25.4</v>
      </c>
      <c r="H158" s="45">
        <v>2.5399999999999999E-2</v>
      </c>
      <c r="I158" s="46">
        <v>2.5000000000000001E-3</v>
      </c>
    </row>
    <row r="159" spans="2:9" ht="15.75" thickTop="1" x14ac:dyDescent="0.25">
      <c r="B159" s="6"/>
      <c r="C159" s="12"/>
    </row>
    <row r="160" spans="2:9" ht="15.75" thickBot="1" x14ac:dyDescent="0.3">
      <c r="B160" s="6"/>
      <c r="C160" s="12"/>
    </row>
    <row r="161" spans="2:6" ht="16.5" thickTop="1" thickBot="1" x14ac:dyDescent="0.3">
      <c r="B161" s="141" t="s">
        <v>164</v>
      </c>
      <c r="C161" s="142"/>
      <c r="D161" s="142"/>
      <c r="E161" s="142"/>
      <c r="F161" s="143"/>
    </row>
    <row r="162" spans="2:6" ht="15.75" thickBot="1" x14ac:dyDescent="0.3">
      <c r="B162" s="144" t="s">
        <v>165</v>
      </c>
      <c r="C162" s="146" t="s">
        <v>166</v>
      </c>
      <c r="D162" s="147"/>
      <c r="E162" s="147"/>
      <c r="F162" s="148"/>
    </row>
    <row r="163" spans="2:6" ht="77.25" thickBot="1" x14ac:dyDescent="0.3">
      <c r="B163" s="145"/>
      <c r="C163" s="38" t="s">
        <v>185</v>
      </c>
      <c r="D163" s="38" t="s">
        <v>190</v>
      </c>
      <c r="E163" s="38" t="s">
        <v>191</v>
      </c>
      <c r="F163" s="41" t="s">
        <v>192</v>
      </c>
    </row>
    <row r="164" spans="2:6" ht="46.5" thickBot="1" x14ac:dyDescent="0.3">
      <c r="B164" s="42" t="s">
        <v>167</v>
      </c>
      <c r="C164" s="39">
        <v>2.1000000000000001E-2</v>
      </c>
      <c r="D164" s="39" t="s">
        <v>195</v>
      </c>
      <c r="E164" s="39" t="s">
        <v>196</v>
      </c>
      <c r="F164" s="43" t="s">
        <v>197</v>
      </c>
    </row>
    <row r="165" spans="2:6" ht="15.75" thickBot="1" x14ac:dyDescent="0.3">
      <c r="B165" s="42" t="s">
        <v>168</v>
      </c>
      <c r="C165" s="39">
        <v>2090</v>
      </c>
      <c r="D165" s="39">
        <v>14.5</v>
      </c>
      <c r="E165" s="39">
        <v>29.61</v>
      </c>
      <c r="F165" s="43">
        <v>402</v>
      </c>
    </row>
    <row r="166" spans="2:6" ht="15.75" thickBot="1" x14ac:dyDescent="0.3">
      <c r="B166" s="42" t="s">
        <v>169</v>
      </c>
      <c r="C166" s="39">
        <v>2117.5</v>
      </c>
      <c r="D166" s="39">
        <v>14.69</v>
      </c>
      <c r="E166" s="39">
        <v>29.92</v>
      </c>
      <c r="F166" s="43">
        <v>407</v>
      </c>
    </row>
    <row r="167" spans="2:6" ht="15.75" thickBot="1" x14ac:dyDescent="0.3">
      <c r="B167" s="42" t="s">
        <v>170</v>
      </c>
      <c r="C167" s="39">
        <v>2.79</v>
      </c>
      <c r="D167" s="39">
        <v>1.9E-2</v>
      </c>
      <c r="E167" s="39">
        <v>3.9E-2</v>
      </c>
      <c r="F167" s="43">
        <v>0.54</v>
      </c>
    </row>
    <row r="168" spans="2:6" ht="19.5" thickBot="1" x14ac:dyDescent="0.4">
      <c r="B168" s="42" t="s">
        <v>171</v>
      </c>
      <c r="C168" s="39">
        <v>0.20899999999999999</v>
      </c>
      <c r="D168" s="39" t="s">
        <v>198</v>
      </c>
      <c r="E168" s="39" t="s">
        <v>199</v>
      </c>
      <c r="F168" s="43">
        <v>0.04</v>
      </c>
    </row>
    <row r="169" spans="2:6" ht="19.5" thickBot="1" x14ac:dyDescent="0.4">
      <c r="B169" s="42" t="s">
        <v>172</v>
      </c>
      <c r="C169" s="39">
        <v>209</v>
      </c>
      <c r="D169" s="39">
        <v>1.45</v>
      </c>
      <c r="E169" s="39">
        <v>2.96</v>
      </c>
      <c r="F169" s="43">
        <v>40.200000000000003</v>
      </c>
    </row>
    <row r="170" spans="2:6" ht="18" thickBot="1" x14ac:dyDescent="0.3">
      <c r="B170" s="42" t="s">
        <v>173</v>
      </c>
      <c r="C170" s="39">
        <v>2049</v>
      </c>
      <c r="D170" s="39">
        <v>14.21</v>
      </c>
      <c r="E170" s="39">
        <v>29.03</v>
      </c>
      <c r="F170" s="43">
        <v>394</v>
      </c>
    </row>
    <row r="171" spans="2:6" ht="15.75" thickBot="1" x14ac:dyDescent="0.3">
      <c r="B171" s="42" t="s">
        <v>200</v>
      </c>
      <c r="C171" s="39">
        <v>1</v>
      </c>
      <c r="D171" s="39">
        <v>6.8999999999999999E-3</v>
      </c>
      <c r="E171" s="39">
        <v>1.4E-2</v>
      </c>
      <c r="F171" s="43">
        <v>0.19</v>
      </c>
    </row>
    <row r="172" spans="2:6" ht="15.75" thickBot="1" x14ac:dyDescent="0.3">
      <c r="B172" s="42" t="s">
        <v>190</v>
      </c>
      <c r="C172" s="39">
        <v>144</v>
      </c>
      <c r="D172" s="39">
        <v>1</v>
      </c>
      <c r="E172" s="39">
        <v>2.04</v>
      </c>
      <c r="F172" s="43">
        <v>27.7</v>
      </c>
    </row>
    <row r="173" spans="2:6" ht="15.75" thickBot="1" x14ac:dyDescent="0.3">
      <c r="B173" s="42" t="s">
        <v>191</v>
      </c>
      <c r="C173" s="39">
        <v>70.599999999999994</v>
      </c>
      <c r="D173" s="39">
        <v>0.49</v>
      </c>
      <c r="E173" s="39">
        <v>1</v>
      </c>
      <c r="F173" s="43">
        <v>13.57</v>
      </c>
    </row>
    <row r="174" spans="2:6" ht="19.5" thickBot="1" x14ac:dyDescent="0.4">
      <c r="B174" s="44" t="s">
        <v>192</v>
      </c>
      <c r="C174" s="45">
        <v>5.2</v>
      </c>
      <c r="D174" s="45">
        <v>3.5999999999999997E-2</v>
      </c>
      <c r="E174" s="45">
        <v>7.3999999999999996E-2</v>
      </c>
      <c r="F174" s="46">
        <v>1</v>
      </c>
    </row>
    <row r="175" spans="2:6" ht="15.75" thickTop="1" x14ac:dyDescent="0.25">
      <c r="B175" s="6"/>
      <c r="C175" s="12"/>
    </row>
    <row r="176" spans="2:6" ht="15.75" x14ac:dyDescent="0.25">
      <c r="B176" s="37" t="s">
        <v>162</v>
      </c>
      <c r="C176" s="12"/>
    </row>
  </sheetData>
  <sheetProtection sheet="1" objects="1" scenarios="1" formatCells="0" selectLockedCells="1"/>
  <printOptions gridLines="1"/>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475"/>
  <sheetViews>
    <sheetView topLeftCell="A19" zoomScaleNormal="100" workbookViewId="0">
      <selection activeCell="K1" sqref="K1"/>
    </sheetView>
  </sheetViews>
  <sheetFormatPr defaultRowHeight="15" x14ac:dyDescent="0.25"/>
  <cols>
    <col min="1" max="1" width="3.85546875" customWidth="1"/>
    <col min="2" max="2" width="46.5703125" customWidth="1"/>
    <col min="3" max="3" width="18.85546875" customWidth="1"/>
    <col min="10" max="10" width="4" customWidth="1"/>
    <col min="11" max="11" width="39.7109375" style="6" customWidth="1"/>
    <col min="12" max="12" width="19.140625" style="12" customWidth="1"/>
  </cols>
  <sheetData>
    <row r="1" spans="2:18" ht="23.25" x14ac:dyDescent="0.35">
      <c r="B1" s="101" t="s">
        <v>328</v>
      </c>
      <c r="G1" s="172" t="s">
        <v>329</v>
      </c>
      <c r="H1" s="1"/>
      <c r="I1" s="64"/>
      <c r="J1" s="64"/>
      <c r="K1" s="65"/>
      <c r="L1" s="66"/>
      <c r="M1" s="64"/>
      <c r="N1" s="64"/>
      <c r="O1" s="64"/>
      <c r="P1" s="64"/>
      <c r="Q1" s="64"/>
      <c r="R1" s="64"/>
    </row>
    <row r="2" spans="2:18" x14ac:dyDescent="0.25">
      <c r="B2" s="8" t="s">
        <v>330</v>
      </c>
      <c r="I2" s="64"/>
      <c r="J2" s="64"/>
      <c r="K2" s="65"/>
      <c r="L2" s="66"/>
      <c r="M2" s="64"/>
      <c r="N2" s="64"/>
      <c r="O2" s="64"/>
      <c r="P2" s="64"/>
      <c r="Q2" s="64"/>
      <c r="R2" s="64"/>
    </row>
    <row r="3" spans="2:18" x14ac:dyDescent="0.25">
      <c r="I3" s="64"/>
      <c r="J3" s="64"/>
      <c r="K3" s="65"/>
      <c r="L3" s="66"/>
      <c r="M3" s="64"/>
      <c r="N3" s="64"/>
      <c r="O3" s="64"/>
      <c r="P3" s="64"/>
      <c r="Q3" s="64"/>
      <c r="R3" s="64"/>
    </row>
    <row r="4" spans="2:18" ht="18" x14ac:dyDescent="0.25">
      <c r="B4" s="5" t="s">
        <v>217</v>
      </c>
      <c r="D4" s="3" t="s">
        <v>205</v>
      </c>
      <c r="I4" s="64"/>
      <c r="J4" s="64"/>
      <c r="K4" s="65"/>
      <c r="L4" s="66"/>
      <c r="M4" s="64"/>
      <c r="N4" s="64"/>
      <c r="O4" s="64"/>
      <c r="P4" s="64"/>
      <c r="Q4" s="64"/>
      <c r="R4" s="64"/>
    </row>
    <row r="5" spans="2:18" x14ac:dyDescent="0.25">
      <c r="I5" s="64"/>
      <c r="J5" s="64"/>
      <c r="K5" s="65"/>
      <c r="L5" s="66"/>
      <c r="M5" s="64"/>
      <c r="N5" s="64"/>
      <c r="O5" s="64"/>
      <c r="P5" s="64"/>
      <c r="Q5" s="64"/>
      <c r="R5" s="64"/>
    </row>
    <row r="6" spans="2:18" x14ac:dyDescent="0.25">
      <c r="I6" s="64"/>
      <c r="J6" s="64"/>
      <c r="K6" s="65"/>
      <c r="L6" s="66"/>
      <c r="M6" s="64"/>
      <c r="N6" s="64"/>
      <c r="O6" s="64"/>
      <c r="P6" s="64"/>
      <c r="Q6" s="64"/>
      <c r="R6" s="64"/>
    </row>
    <row r="7" spans="2:18" x14ac:dyDescent="0.25">
      <c r="B7" s="6"/>
      <c r="C7" s="12"/>
      <c r="I7" s="64"/>
      <c r="J7" s="64"/>
      <c r="K7" s="65"/>
      <c r="L7" s="66"/>
      <c r="M7" s="64"/>
      <c r="N7" s="64"/>
      <c r="O7" s="64"/>
      <c r="P7" s="64"/>
      <c r="Q7" s="64"/>
      <c r="R7" s="64"/>
    </row>
    <row r="8" spans="2:18" x14ac:dyDescent="0.25">
      <c r="B8" s="6"/>
      <c r="C8" s="12"/>
      <c r="I8" s="64"/>
      <c r="J8" s="64"/>
      <c r="K8" s="65"/>
      <c r="L8" s="66"/>
      <c r="M8" s="64"/>
      <c r="N8" s="64"/>
      <c r="O8" s="64"/>
      <c r="P8" s="64"/>
      <c r="Q8" s="64"/>
      <c r="R8" s="64"/>
    </row>
    <row r="9" spans="2:18" x14ac:dyDescent="0.25">
      <c r="B9" s="6"/>
      <c r="C9" s="12"/>
      <c r="I9" s="64"/>
      <c r="J9" s="64"/>
      <c r="K9" s="65"/>
      <c r="L9" s="66"/>
      <c r="M9" s="64"/>
      <c r="N9" s="64"/>
      <c r="O9" s="64"/>
      <c r="P9" s="64"/>
      <c r="Q9" s="64"/>
      <c r="R9" s="64"/>
    </row>
    <row r="10" spans="2:18" x14ac:dyDescent="0.25">
      <c r="B10" s="6"/>
      <c r="C10" s="12"/>
      <c r="I10" s="64"/>
      <c r="J10" s="64"/>
      <c r="K10" s="65"/>
      <c r="L10" s="66"/>
      <c r="M10" s="64"/>
      <c r="N10" s="64"/>
      <c r="O10" s="64"/>
      <c r="P10" s="64"/>
      <c r="Q10" s="64"/>
      <c r="R10" s="64"/>
    </row>
    <row r="11" spans="2:18" x14ac:dyDescent="0.25">
      <c r="B11" s="6"/>
      <c r="C11" s="12"/>
      <c r="I11" s="64"/>
      <c r="J11" s="64"/>
      <c r="K11" s="65"/>
      <c r="L11" s="66"/>
      <c r="M11" s="64"/>
      <c r="N11" s="64"/>
      <c r="O11" s="64"/>
      <c r="P11" s="64"/>
      <c r="Q11" s="64"/>
      <c r="R11" s="64"/>
    </row>
    <row r="12" spans="2:18" x14ac:dyDescent="0.25">
      <c r="B12" s="6"/>
      <c r="C12" s="12"/>
      <c r="I12" s="64"/>
      <c r="J12" s="64"/>
      <c r="K12" s="65"/>
      <c r="L12" s="66"/>
      <c r="M12" s="64"/>
      <c r="N12" s="64"/>
      <c r="O12" s="64"/>
      <c r="P12" s="64"/>
      <c r="Q12" s="64"/>
      <c r="R12" s="64"/>
    </row>
    <row r="13" spans="2:18" x14ac:dyDescent="0.25">
      <c r="B13" s="6"/>
      <c r="C13" s="12"/>
      <c r="I13" s="64"/>
      <c r="J13" s="64"/>
      <c r="K13" s="65"/>
      <c r="L13" s="66"/>
      <c r="M13" s="64"/>
      <c r="N13" s="64"/>
      <c r="O13" s="64"/>
      <c r="P13" s="64"/>
      <c r="Q13" s="64"/>
      <c r="R13" s="64"/>
    </row>
    <row r="14" spans="2:18" x14ac:dyDescent="0.25">
      <c r="B14" s="6"/>
      <c r="C14" s="12"/>
      <c r="I14" s="64"/>
      <c r="J14" s="64"/>
      <c r="K14" s="65"/>
      <c r="L14" s="66"/>
      <c r="M14" s="64"/>
      <c r="N14" s="64"/>
      <c r="O14" s="64"/>
      <c r="P14" s="64"/>
      <c r="Q14" s="64"/>
      <c r="R14" s="64"/>
    </row>
    <row r="15" spans="2:18" x14ac:dyDescent="0.25">
      <c r="B15" s="6"/>
      <c r="C15" s="12"/>
      <c r="I15" s="64"/>
      <c r="J15" s="64"/>
      <c r="K15" s="65"/>
      <c r="L15" s="66"/>
      <c r="M15" s="64"/>
      <c r="N15" s="64"/>
      <c r="O15" s="64"/>
      <c r="P15" s="64"/>
      <c r="Q15" s="64"/>
      <c r="R15" s="64"/>
    </row>
    <row r="16" spans="2:18" x14ac:dyDescent="0.25">
      <c r="B16" s="6"/>
      <c r="C16" s="12"/>
      <c r="I16" s="64"/>
      <c r="J16" s="64"/>
      <c r="K16" s="65"/>
      <c r="L16" s="66"/>
      <c r="M16" s="64"/>
      <c r="N16" s="64"/>
      <c r="O16" s="64"/>
      <c r="P16" s="64"/>
      <c r="Q16" s="64"/>
      <c r="R16" s="64"/>
    </row>
    <row r="17" spans="2:18" x14ac:dyDescent="0.25">
      <c r="B17" s="6"/>
      <c r="C17" s="12"/>
      <c r="I17" s="64"/>
      <c r="J17" s="64"/>
      <c r="K17" s="65"/>
      <c r="L17" s="66"/>
      <c r="M17" s="64"/>
      <c r="N17" s="64"/>
      <c r="O17" s="64"/>
      <c r="P17" s="64"/>
      <c r="Q17" s="64"/>
      <c r="R17" s="64"/>
    </row>
    <row r="18" spans="2:18" x14ac:dyDescent="0.25">
      <c r="B18" s="6"/>
      <c r="C18" s="12"/>
      <c r="I18" s="64"/>
      <c r="J18" s="64"/>
      <c r="K18" s="65"/>
      <c r="L18" s="66"/>
      <c r="M18" s="64"/>
      <c r="N18" s="64"/>
      <c r="O18" s="64"/>
      <c r="P18" s="64"/>
      <c r="Q18" s="64"/>
      <c r="R18" s="64"/>
    </row>
    <row r="19" spans="2:18" x14ac:dyDescent="0.25">
      <c r="B19" s="6"/>
      <c r="C19" s="12"/>
      <c r="I19" s="64"/>
      <c r="J19" s="64"/>
      <c r="K19" s="65"/>
      <c r="L19" s="66"/>
      <c r="M19" s="64"/>
      <c r="N19" s="64"/>
      <c r="O19" s="64"/>
      <c r="P19" s="64"/>
      <c r="Q19" s="64"/>
      <c r="R19" s="64"/>
    </row>
    <row r="20" spans="2:18" x14ac:dyDescent="0.25">
      <c r="B20" s="6"/>
      <c r="C20" s="12"/>
      <c r="I20" s="64"/>
      <c r="J20" s="64"/>
      <c r="K20" s="65"/>
      <c r="L20" s="66"/>
      <c r="M20" s="64"/>
      <c r="N20" s="64"/>
      <c r="O20" s="64"/>
      <c r="P20" s="64"/>
      <c r="Q20" s="64"/>
      <c r="R20" s="64"/>
    </row>
    <row r="21" spans="2:18" x14ac:dyDescent="0.25">
      <c r="B21" s="6"/>
      <c r="C21" s="12"/>
      <c r="I21" s="64"/>
      <c r="J21" s="64"/>
      <c r="K21" s="65"/>
      <c r="L21" s="66"/>
      <c r="M21" s="64"/>
      <c r="N21" s="64"/>
      <c r="O21" s="64"/>
      <c r="P21" s="64"/>
      <c r="Q21" s="64"/>
      <c r="R21" s="64"/>
    </row>
    <row r="22" spans="2:18" x14ac:dyDescent="0.25">
      <c r="B22" s="6"/>
      <c r="C22" s="12"/>
      <c r="I22" s="64"/>
      <c r="J22" s="64"/>
      <c r="K22" s="65"/>
      <c r="L22" s="66"/>
      <c r="M22" s="64"/>
      <c r="N22" s="64"/>
      <c r="O22" s="64"/>
      <c r="P22" s="64"/>
      <c r="Q22" s="64"/>
      <c r="R22" s="64"/>
    </row>
    <row r="23" spans="2:18" x14ac:dyDescent="0.25">
      <c r="B23" s="6"/>
      <c r="C23" s="12"/>
      <c r="I23" s="64"/>
      <c r="J23" s="64"/>
      <c r="K23" s="65"/>
      <c r="L23" s="66"/>
      <c r="M23" s="64"/>
      <c r="N23" s="64"/>
      <c r="O23" s="64"/>
      <c r="P23" s="64"/>
      <c r="Q23" s="64"/>
      <c r="R23" s="64"/>
    </row>
    <row r="24" spans="2:18" x14ac:dyDescent="0.25">
      <c r="B24" s="6"/>
      <c r="C24" s="12"/>
      <c r="I24" s="64"/>
      <c r="J24" s="64"/>
      <c r="K24" s="65"/>
      <c r="L24" s="66"/>
      <c r="M24" s="64"/>
      <c r="N24" s="64"/>
      <c r="O24" s="64"/>
      <c r="P24" s="64"/>
      <c r="Q24" s="64"/>
      <c r="R24" s="64"/>
    </row>
    <row r="25" spans="2:18" x14ac:dyDescent="0.25">
      <c r="B25" s="6"/>
      <c r="C25" s="12"/>
      <c r="I25" s="64"/>
      <c r="J25" s="64"/>
      <c r="K25" s="65"/>
      <c r="L25" s="66"/>
      <c r="M25" s="64"/>
      <c r="N25" s="64"/>
      <c r="O25" s="64"/>
      <c r="P25" s="64"/>
      <c r="Q25" s="64"/>
      <c r="R25" s="64"/>
    </row>
    <row r="26" spans="2:18" ht="15.75" x14ac:dyDescent="0.25">
      <c r="B26" s="34" t="s">
        <v>239</v>
      </c>
      <c r="C26" s="12"/>
      <c r="I26" s="64"/>
      <c r="J26" s="64"/>
      <c r="K26" s="65"/>
      <c r="L26" s="66"/>
      <c r="M26" s="64"/>
      <c r="N26" s="64"/>
      <c r="O26" s="64"/>
      <c r="P26" s="64"/>
      <c r="Q26" s="64"/>
      <c r="R26" s="64"/>
    </row>
    <row r="27" spans="2:18" x14ac:dyDescent="0.25">
      <c r="B27" s="3" t="s">
        <v>205</v>
      </c>
      <c r="I27" s="64"/>
      <c r="J27" s="64"/>
      <c r="K27" s="65"/>
      <c r="L27" s="66"/>
      <c r="M27" s="64"/>
      <c r="N27" s="64"/>
      <c r="O27" s="64"/>
      <c r="P27" s="64"/>
      <c r="Q27" s="64"/>
      <c r="R27" s="64"/>
    </row>
    <row r="28" spans="2:18" x14ac:dyDescent="0.25">
      <c r="B28" s="16" t="s">
        <v>240</v>
      </c>
      <c r="C28" s="12"/>
      <c r="I28" s="64"/>
      <c r="J28" s="64"/>
      <c r="K28" s="65"/>
      <c r="L28" s="66"/>
      <c r="M28" s="64"/>
      <c r="N28" s="64"/>
      <c r="O28" s="64"/>
      <c r="P28" s="64"/>
      <c r="Q28" s="64"/>
      <c r="R28" s="64"/>
    </row>
    <row r="29" spans="2:18" x14ac:dyDescent="0.25">
      <c r="J29" s="64"/>
      <c r="K29" s="65"/>
      <c r="L29" s="66"/>
      <c r="M29" s="64"/>
      <c r="N29" s="64"/>
      <c r="O29" s="64"/>
      <c r="P29" s="64"/>
      <c r="Q29" s="64"/>
      <c r="R29" s="64"/>
    </row>
    <row r="30" spans="2:18" x14ac:dyDescent="0.25">
      <c r="J30" s="64"/>
      <c r="K30" s="65"/>
      <c r="L30" s="66"/>
      <c r="M30" s="64"/>
      <c r="N30" s="64"/>
      <c r="O30" s="64"/>
      <c r="P30" s="64"/>
      <c r="Q30" s="64"/>
      <c r="R30" s="64"/>
    </row>
    <row r="31" spans="2:18" x14ac:dyDescent="0.25">
      <c r="J31" s="64"/>
      <c r="K31" s="65"/>
      <c r="L31" s="66"/>
      <c r="M31" s="64"/>
      <c r="N31" s="64"/>
      <c r="O31" s="64"/>
      <c r="P31" s="64"/>
      <c r="Q31" s="64"/>
      <c r="R31" s="64"/>
    </row>
    <row r="32" spans="2:18" x14ac:dyDescent="0.25">
      <c r="J32" s="64"/>
      <c r="K32" s="65"/>
      <c r="L32" s="66"/>
      <c r="M32" s="64"/>
      <c r="N32" s="64"/>
      <c r="O32" s="64"/>
      <c r="P32" s="64"/>
      <c r="Q32" s="64"/>
      <c r="R32" s="64"/>
    </row>
    <row r="33" spans="2:18" x14ac:dyDescent="0.25">
      <c r="J33" s="64"/>
      <c r="K33" s="65"/>
      <c r="L33" s="66"/>
      <c r="M33" s="64"/>
      <c r="N33" s="64"/>
      <c r="O33" s="64"/>
      <c r="P33" s="64"/>
      <c r="Q33" s="64"/>
      <c r="R33" s="64"/>
    </row>
    <row r="34" spans="2:18" x14ac:dyDescent="0.25">
      <c r="J34" s="64"/>
      <c r="K34" s="65"/>
      <c r="L34" s="66"/>
      <c r="M34" s="64"/>
      <c r="N34" s="64"/>
      <c r="O34" s="64"/>
      <c r="P34" s="64"/>
      <c r="Q34" s="64"/>
      <c r="R34" s="64"/>
    </row>
    <row r="35" spans="2:18" x14ac:dyDescent="0.25">
      <c r="J35" s="64"/>
      <c r="K35" s="65"/>
      <c r="L35" s="66"/>
      <c r="M35" s="64"/>
      <c r="N35" s="64"/>
      <c r="O35" s="64"/>
      <c r="P35" s="64"/>
      <c r="Q35" s="64"/>
      <c r="R35" s="64"/>
    </row>
    <row r="36" spans="2:18" x14ac:dyDescent="0.25">
      <c r="J36" s="64"/>
      <c r="K36" s="65"/>
      <c r="L36" s="66"/>
      <c r="M36" s="64"/>
      <c r="N36" s="64"/>
      <c r="O36" s="64"/>
      <c r="P36" s="64"/>
      <c r="Q36" s="64"/>
      <c r="R36" s="64"/>
    </row>
    <row r="37" spans="2:18" x14ac:dyDescent="0.25">
      <c r="J37" s="64"/>
      <c r="K37" s="65"/>
      <c r="L37" s="66"/>
      <c r="M37" s="64"/>
      <c r="N37" s="64"/>
      <c r="O37" s="64"/>
      <c r="P37" s="64"/>
      <c r="Q37" s="64"/>
      <c r="R37" s="64"/>
    </row>
    <row r="38" spans="2:18" x14ac:dyDescent="0.25">
      <c r="J38" s="64"/>
      <c r="K38" s="65"/>
      <c r="L38" s="66"/>
      <c r="M38" s="64"/>
      <c r="N38" s="64"/>
      <c r="O38" s="64"/>
      <c r="P38" s="64"/>
      <c r="Q38" s="64"/>
      <c r="R38" s="64"/>
    </row>
    <row r="39" spans="2:18" x14ac:dyDescent="0.25">
      <c r="J39" s="64"/>
      <c r="K39" s="65"/>
      <c r="L39" s="66"/>
      <c r="M39" s="64"/>
      <c r="N39" s="64"/>
      <c r="O39" s="64"/>
      <c r="P39" s="64"/>
      <c r="Q39" s="64"/>
      <c r="R39" s="64"/>
    </row>
    <row r="40" spans="2:18" x14ac:dyDescent="0.25">
      <c r="J40" s="64"/>
      <c r="K40" s="65"/>
      <c r="L40" s="66"/>
      <c r="M40" s="64"/>
      <c r="N40" s="64"/>
      <c r="O40" s="64"/>
      <c r="P40" s="64"/>
      <c r="Q40" s="64"/>
      <c r="R40" s="64"/>
    </row>
    <row r="41" spans="2:18" x14ac:dyDescent="0.25">
      <c r="J41" s="64"/>
      <c r="K41" s="65"/>
      <c r="L41" s="66"/>
      <c r="M41" s="64"/>
      <c r="N41" s="64"/>
      <c r="O41" s="64"/>
      <c r="P41" s="64"/>
      <c r="Q41" s="64"/>
      <c r="R41" s="64"/>
    </row>
    <row r="42" spans="2:18" x14ac:dyDescent="0.25">
      <c r="J42" s="64"/>
      <c r="K42" s="65"/>
      <c r="L42" s="66"/>
      <c r="M42" s="64"/>
      <c r="N42" s="64"/>
      <c r="O42" s="64"/>
      <c r="P42" s="64"/>
      <c r="Q42" s="64"/>
      <c r="R42" s="64"/>
    </row>
    <row r="43" spans="2:18" x14ac:dyDescent="0.25">
      <c r="B43" s="6"/>
      <c r="C43" s="12"/>
      <c r="I43" s="64"/>
      <c r="J43" s="64"/>
      <c r="K43" s="65"/>
      <c r="L43" s="66"/>
      <c r="M43" s="64"/>
      <c r="N43" s="64"/>
      <c r="O43" s="64"/>
      <c r="P43" s="64"/>
      <c r="Q43" s="64"/>
      <c r="R43" s="64"/>
    </row>
    <row r="44" spans="2:18" x14ac:dyDescent="0.25">
      <c r="B44" s="6"/>
      <c r="C44" s="12"/>
      <c r="I44" s="64"/>
      <c r="J44" s="64"/>
      <c r="K44" s="65"/>
      <c r="L44" s="66"/>
      <c r="M44" s="64"/>
      <c r="N44" s="64"/>
      <c r="O44" s="64"/>
      <c r="P44" s="64"/>
      <c r="Q44" s="64"/>
      <c r="R44" s="64"/>
    </row>
    <row r="45" spans="2:18" x14ac:dyDescent="0.25">
      <c r="B45" s="6"/>
      <c r="C45" s="12"/>
      <c r="I45" s="64"/>
      <c r="J45" s="64"/>
      <c r="K45" s="65"/>
      <c r="L45" s="66"/>
      <c r="M45" s="64"/>
      <c r="N45" s="64"/>
      <c r="O45" s="64"/>
      <c r="P45" s="64"/>
      <c r="Q45" s="64"/>
      <c r="R45" s="64"/>
    </row>
    <row r="46" spans="2:18" x14ac:dyDescent="0.25">
      <c r="B46" s="6"/>
      <c r="C46" s="12"/>
      <c r="I46" s="64"/>
      <c r="J46" s="64"/>
      <c r="K46" s="65"/>
      <c r="L46" s="66"/>
      <c r="M46" s="64"/>
      <c r="N46" s="64"/>
      <c r="O46" s="64"/>
      <c r="P46" s="64"/>
      <c r="Q46" s="64"/>
      <c r="R46" s="64"/>
    </row>
    <row r="47" spans="2:18" x14ac:dyDescent="0.25">
      <c r="B47" s="6"/>
      <c r="C47" s="12"/>
      <c r="I47" s="64"/>
      <c r="J47" s="64"/>
      <c r="K47" s="65"/>
      <c r="L47" s="66"/>
      <c r="M47" s="64"/>
      <c r="N47" s="64"/>
      <c r="O47" s="64"/>
      <c r="P47" s="64"/>
      <c r="Q47" s="64"/>
      <c r="R47" s="64"/>
    </row>
    <row r="48" spans="2:18" x14ac:dyDescent="0.25">
      <c r="B48" s="6"/>
      <c r="C48" s="12"/>
      <c r="I48" s="64"/>
      <c r="J48" s="64"/>
      <c r="K48" s="65"/>
      <c r="L48" s="66"/>
      <c r="M48" s="64"/>
      <c r="N48" s="64"/>
      <c r="O48" s="64"/>
      <c r="P48" s="64"/>
      <c r="Q48" s="64"/>
      <c r="R48" s="64"/>
    </row>
    <row r="49" spans="2:18" x14ac:dyDescent="0.25">
      <c r="B49" s="6"/>
      <c r="C49" s="12"/>
      <c r="I49" s="64"/>
      <c r="J49" s="64"/>
      <c r="K49" s="65"/>
      <c r="L49" s="66"/>
      <c r="M49" s="64"/>
      <c r="N49" s="64"/>
      <c r="O49" s="64"/>
      <c r="P49" s="64"/>
      <c r="Q49" s="64"/>
      <c r="R49" s="64"/>
    </row>
    <row r="50" spans="2:18" x14ac:dyDescent="0.25">
      <c r="B50" s="6"/>
      <c r="C50" s="12"/>
      <c r="I50" s="64"/>
      <c r="J50" s="64"/>
      <c r="K50" s="65"/>
      <c r="L50" s="66"/>
      <c r="M50" s="64"/>
      <c r="N50" s="64"/>
      <c r="O50" s="64"/>
      <c r="P50" s="64"/>
      <c r="Q50" s="64"/>
      <c r="R50" s="64"/>
    </row>
    <row r="51" spans="2:18" x14ac:dyDescent="0.25">
      <c r="B51" s="6"/>
      <c r="C51" s="12"/>
      <c r="I51" s="64"/>
      <c r="J51" s="64"/>
      <c r="K51" s="65"/>
      <c r="L51" s="66"/>
      <c r="M51" s="64"/>
      <c r="N51" s="64"/>
      <c r="O51" s="64"/>
      <c r="P51" s="64"/>
      <c r="Q51" s="64"/>
      <c r="R51" s="64"/>
    </row>
    <row r="52" spans="2:18" x14ac:dyDescent="0.25">
      <c r="B52" s="6"/>
      <c r="C52" s="12"/>
      <c r="I52" s="64"/>
      <c r="J52" s="64"/>
      <c r="K52" s="65"/>
      <c r="L52" s="66"/>
      <c r="M52" s="64"/>
      <c r="N52" s="64"/>
      <c r="O52" s="64"/>
      <c r="P52" s="64"/>
      <c r="Q52" s="64"/>
      <c r="R52" s="64"/>
    </row>
    <row r="53" spans="2:18" x14ac:dyDescent="0.25">
      <c r="B53" s="6"/>
      <c r="C53" s="12"/>
      <c r="I53" s="64"/>
      <c r="J53" s="64"/>
      <c r="K53" s="65"/>
      <c r="L53" s="66"/>
      <c r="M53" s="64"/>
      <c r="N53" s="64"/>
      <c r="O53" s="64"/>
      <c r="P53" s="64"/>
      <c r="Q53" s="64"/>
      <c r="R53" s="64"/>
    </row>
    <row r="54" spans="2:18" x14ac:dyDescent="0.25">
      <c r="B54" s="6"/>
      <c r="C54" s="12"/>
      <c r="I54" s="64"/>
      <c r="J54" s="64"/>
      <c r="K54" s="65"/>
      <c r="L54" s="66"/>
      <c r="M54" s="64"/>
      <c r="N54" s="64"/>
      <c r="O54" s="64"/>
      <c r="P54" s="64"/>
      <c r="Q54" s="64"/>
      <c r="R54" s="64"/>
    </row>
    <row r="55" spans="2:18" x14ac:dyDescent="0.25">
      <c r="B55" s="6"/>
      <c r="C55" s="12"/>
      <c r="I55" s="64"/>
      <c r="J55" s="64"/>
      <c r="K55" s="65"/>
      <c r="L55" s="66"/>
      <c r="M55" s="64"/>
      <c r="N55" s="64"/>
      <c r="O55" s="64"/>
      <c r="P55" s="64"/>
      <c r="Q55" s="64"/>
      <c r="R55" s="64"/>
    </row>
    <row r="56" spans="2:18" x14ac:dyDescent="0.25">
      <c r="B56" s="6"/>
      <c r="C56" s="12"/>
      <c r="I56" s="64"/>
      <c r="J56" s="64"/>
      <c r="K56" s="65"/>
      <c r="L56" s="66"/>
      <c r="M56" s="64"/>
      <c r="N56" s="64"/>
      <c r="O56" s="64"/>
      <c r="P56" s="64"/>
      <c r="Q56" s="64"/>
      <c r="R56" s="64"/>
    </row>
    <row r="57" spans="2:18" x14ac:dyDescent="0.25">
      <c r="B57" s="6"/>
      <c r="C57" s="12"/>
      <c r="I57" s="64"/>
      <c r="J57" s="64"/>
      <c r="K57" s="65"/>
      <c r="L57" s="66"/>
      <c r="M57" s="64"/>
      <c r="N57" s="64"/>
      <c r="O57" s="64"/>
      <c r="P57" s="64"/>
      <c r="Q57" s="64"/>
      <c r="R57" s="64"/>
    </row>
    <row r="58" spans="2:18" ht="19.5" thickBot="1" x14ac:dyDescent="0.35">
      <c r="B58" s="7" t="s">
        <v>233</v>
      </c>
      <c r="C58" s="11" t="s">
        <v>1</v>
      </c>
      <c r="I58" s="64"/>
      <c r="J58" s="64"/>
      <c r="K58" s="65"/>
      <c r="L58" s="66"/>
      <c r="M58" s="64"/>
      <c r="N58" s="64"/>
      <c r="O58" s="64"/>
      <c r="P58" s="64"/>
      <c r="Q58" s="64"/>
      <c r="R58" s="64"/>
    </row>
    <row r="59" spans="2:18" x14ac:dyDescent="0.25">
      <c r="B59" s="17" t="s">
        <v>220</v>
      </c>
      <c r="C59" s="60">
        <v>2</v>
      </c>
      <c r="D59" s="32" t="s">
        <v>28</v>
      </c>
      <c r="I59" s="64"/>
      <c r="J59" s="64"/>
      <c r="K59" s="65"/>
      <c r="L59" s="66"/>
      <c r="M59" s="64"/>
      <c r="N59" s="64"/>
      <c r="O59" s="64"/>
      <c r="P59" s="64"/>
      <c r="Q59" s="64"/>
      <c r="R59" s="64"/>
    </row>
    <row r="60" spans="2:18" x14ac:dyDescent="0.25">
      <c r="B60" s="17" t="s">
        <v>219</v>
      </c>
      <c r="C60" s="61">
        <v>1</v>
      </c>
      <c r="D60" s="32" t="s">
        <v>28</v>
      </c>
      <c r="I60" s="64"/>
      <c r="J60" s="64"/>
      <c r="K60" s="65"/>
      <c r="L60" s="66"/>
      <c r="M60" s="64"/>
      <c r="N60" s="64"/>
      <c r="O60" s="64"/>
      <c r="P60" s="64"/>
      <c r="Q60" s="64"/>
      <c r="R60" s="64"/>
    </row>
    <row r="61" spans="2:18" x14ac:dyDescent="0.25">
      <c r="B61" s="17" t="s">
        <v>221</v>
      </c>
      <c r="C61" s="62">
        <v>9</v>
      </c>
      <c r="D61" s="32" t="s">
        <v>28</v>
      </c>
      <c r="I61" s="64"/>
      <c r="J61" s="64"/>
      <c r="K61" s="65"/>
      <c r="L61" s="66"/>
      <c r="M61" s="64"/>
      <c r="N61" s="64"/>
      <c r="O61" s="64"/>
      <c r="P61" s="64"/>
      <c r="Q61" s="64"/>
      <c r="R61" s="64"/>
    </row>
    <row r="62" spans="2:18" x14ac:dyDescent="0.25">
      <c r="B62" s="17" t="s">
        <v>222</v>
      </c>
      <c r="C62" s="61">
        <v>4</v>
      </c>
      <c r="D62" s="32" t="s">
        <v>28</v>
      </c>
      <c r="I62" s="64"/>
      <c r="J62" s="64"/>
      <c r="K62" s="65"/>
      <c r="L62" s="66"/>
      <c r="M62" s="64"/>
      <c r="N62" s="64"/>
      <c r="O62" s="64"/>
      <c r="P62" s="64"/>
      <c r="Q62" s="64"/>
      <c r="R62" s="64"/>
    </row>
    <row r="63" spans="2:18" x14ac:dyDescent="0.25">
      <c r="B63" s="17" t="s">
        <v>224</v>
      </c>
      <c r="C63" s="61">
        <v>2.0002325559492191</v>
      </c>
      <c r="D63" s="32" t="s">
        <v>28</v>
      </c>
      <c r="I63" s="64"/>
      <c r="J63" s="64"/>
      <c r="K63" s="65"/>
      <c r="L63" s="66"/>
      <c r="M63" s="64"/>
      <c r="N63" s="64"/>
      <c r="O63" s="64"/>
      <c r="P63" s="64"/>
      <c r="Q63" s="64"/>
      <c r="R63" s="64"/>
    </row>
    <row r="64" spans="2:18" ht="15.75" thickBot="1" x14ac:dyDescent="0.3">
      <c r="B64" s="17" t="s">
        <v>32</v>
      </c>
      <c r="C64" s="63">
        <v>80</v>
      </c>
      <c r="D64" s="32" t="s">
        <v>48</v>
      </c>
      <c r="I64" s="64"/>
      <c r="J64" s="64"/>
      <c r="K64" s="65"/>
      <c r="L64" s="66"/>
      <c r="M64" s="64"/>
      <c r="N64" s="64"/>
      <c r="O64" s="64"/>
      <c r="P64" s="64"/>
      <c r="Q64" s="64"/>
      <c r="R64" s="64"/>
    </row>
    <row r="65" spans="2:18" x14ac:dyDescent="0.25">
      <c r="B65" s="6"/>
      <c r="C65" s="11" t="s">
        <v>2</v>
      </c>
      <c r="I65" s="64"/>
      <c r="J65" s="64"/>
      <c r="K65" s="65"/>
      <c r="L65" s="66"/>
      <c r="M65" s="64"/>
      <c r="N65" s="64"/>
      <c r="O65" s="64"/>
      <c r="P65" s="64"/>
      <c r="Q65" s="64"/>
      <c r="R65" s="64"/>
    </row>
    <row r="66" spans="2:18" x14ac:dyDescent="0.25">
      <c r="B66" s="6" t="s">
        <v>229</v>
      </c>
      <c r="C66" s="12" t="s">
        <v>230</v>
      </c>
      <c r="I66" s="64"/>
      <c r="J66" s="64"/>
      <c r="K66" s="65"/>
      <c r="L66" s="66"/>
      <c r="M66" s="64"/>
      <c r="N66" s="64"/>
      <c r="O66" s="64"/>
      <c r="P66" s="64"/>
      <c r="Q66" s="64"/>
      <c r="R66" s="64"/>
    </row>
    <row r="67" spans="2:18" x14ac:dyDescent="0.25">
      <c r="B67" s="6" t="s">
        <v>11</v>
      </c>
      <c r="C67" s="21">
        <f>C64*3.1416*C59^2/4</f>
        <v>251.328</v>
      </c>
      <c r="D67" t="s">
        <v>30</v>
      </c>
      <c r="I67" s="64"/>
      <c r="J67" s="64"/>
      <c r="K67" s="65"/>
      <c r="L67" s="66"/>
      <c r="M67" s="64"/>
      <c r="N67" s="64"/>
      <c r="O67" s="64"/>
      <c r="P67" s="64"/>
      <c r="Q67" s="64"/>
      <c r="R67" s="64"/>
    </row>
    <row r="68" spans="2:18" x14ac:dyDescent="0.25">
      <c r="B68" s="6" t="s">
        <v>232</v>
      </c>
      <c r="C68" s="12" t="s">
        <v>231</v>
      </c>
      <c r="I68" s="64"/>
      <c r="J68" s="64"/>
      <c r="K68" s="65"/>
      <c r="L68" s="66"/>
      <c r="M68" s="64"/>
      <c r="N68" s="64"/>
      <c r="O68" s="64"/>
      <c r="P68" s="64"/>
      <c r="Q68" s="64"/>
      <c r="R68" s="64"/>
    </row>
    <row r="69" spans="2:18" x14ac:dyDescent="0.25">
      <c r="B69" s="6" t="s">
        <v>11</v>
      </c>
      <c r="C69" s="21">
        <f>C64*3.1416*(C59^2 - C60^2)/4</f>
        <v>188.49600000000001</v>
      </c>
      <c r="D69" t="s">
        <v>30</v>
      </c>
      <c r="I69" s="64"/>
      <c r="J69" s="64"/>
      <c r="K69" s="65"/>
      <c r="L69" s="66"/>
      <c r="M69" s="64"/>
      <c r="N69" s="64"/>
      <c r="O69" s="64"/>
      <c r="P69" s="64"/>
      <c r="Q69" s="64"/>
      <c r="R69" s="64"/>
    </row>
    <row r="70" spans="2:18" x14ac:dyDescent="0.25">
      <c r="B70" s="6" t="s">
        <v>225</v>
      </c>
      <c r="C70" s="12" t="s">
        <v>227</v>
      </c>
      <c r="I70" s="64"/>
      <c r="J70" s="64"/>
      <c r="K70" s="65"/>
      <c r="L70" s="66"/>
      <c r="M70" s="64"/>
      <c r="N70" s="64"/>
      <c r="O70" s="64"/>
      <c r="P70" s="64"/>
      <c r="Q70" s="64"/>
      <c r="R70" s="64"/>
    </row>
    <row r="71" spans="2:18" x14ac:dyDescent="0.25">
      <c r="B71" s="6" t="s">
        <v>11</v>
      </c>
      <c r="C71" s="14">
        <f>2*57.3*ATAN((C62/2)/C63)</f>
        <v>89.999967184751682</v>
      </c>
      <c r="D71" t="s">
        <v>226</v>
      </c>
      <c r="I71" s="64"/>
      <c r="J71" s="64"/>
      <c r="K71" s="65"/>
      <c r="L71" s="66"/>
      <c r="M71" s="64"/>
      <c r="N71" s="64"/>
      <c r="O71" s="64"/>
      <c r="P71" s="64"/>
      <c r="Q71" s="64"/>
      <c r="R71" s="64"/>
    </row>
    <row r="72" spans="2:18" x14ac:dyDescent="0.25">
      <c r="B72" s="6" t="s">
        <v>223</v>
      </c>
      <c r="C72" s="14" t="s">
        <v>228</v>
      </c>
      <c r="I72" s="64"/>
      <c r="J72" s="64"/>
      <c r="K72" s="65"/>
      <c r="L72" s="66"/>
      <c r="M72" s="64"/>
      <c r="N72" s="64"/>
      <c r="O72" s="64"/>
      <c r="P72" s="64"/>
      <c r="Q72" s="64"/>
      <c r="R72" s="64"/>
    </row>
    <row r="73" spans="2:18" x14ac:dyDescent="0.25">
      <c r="B73" s="6" t="s">
        <v>11</v>
      </c>
      <c r="C73" s="13">
        <f>((C62/2)^2 + C63^2)^(1/2)</f>
        <v>2.8285915714148526</v>
      </c>
      <c r="D73" t="s">
        <v>28</v>
      </c>
      <c r="I73" s="64"/>
      <c r="J73" s="64"/>
      <c r="K73" s="65"/>
      <c r="L73" s="66"/>
      <c r="M73" s="64"/>
      <c r="N73" s="64"/>
      <c r="O73" s="64"/>
      <c r="P73" s="64"/>
      <c r="Q73" s="64"/>
      <c r="R73" s="64"/>
    </row>
    <row r="74" spans="2:18" x14ac:dyDescent="0.25">
      <c r="I74" s="64"/>
      <c r="J74" s="64"/>
      <c r="K74" s="65"/>
      <c r="L74" s="66"/>
      <c r="M74" s="64"/>
      <c r="N74" s="64"/>
      <c r="O74" s="64"/>
      <c r="P74" s="64"/>
      <c r="Q74" s="64"/>
      <c r="R74" s="64"/>
    </row>
    <row r="75" spans="2:18" ht="18.75" x14ac:dyDescent="0.3">
      <c r="B75" s="7" t="s">
        <v>287</v>
      </c>
      <c r="I75" s="64"/>
      <c r="J75" s="64"/>
      <c r="K75" s="65"/>
      <c r="L75" s="66"/>
      <c r="M75" s="64"/>
      <c r="N75" s="64"/>
      <c r="O75" s="64"/>
      <c r="P75" s="64"/>
      <c r="Q75" s="64"/>
      <c r="R75" s="64"/>
    </row>
    <row r="76" spans="2:18" x14ac:dyDescent="0.25">
      <c r="J76" s="64"/>
      <c r="K76" s="65"/>
      <c r="L76" s="66"/>
      <c r="M76" s="64"/>
      <c r="N76" s="64"/>
      <c r="O76" s="64"/>
      <c r="P76" s="64"/>
      <c r="Q76" s="64"/>
      <c r="R76" s="64"/>
    </row>
    <row r="77" spans="2:18" x14ac:dyDescent="0.25">
      <c r="J77" s="64"/>
      <c r="K77" s="65"/>
      <c r="L77" s="66"/>
      <c r="M77" s="64"/>
      <c r="N77" s="64"/>
      <c r="O77" s="64"/>
      <c r="P77" s="64"/>
      <c r="Q77" s="64"/>
      <c r="R77" s="64"/>
    </row>
    <row r="78" spans="2:18" x14ac:dyDescent="0.25">
      <c r="J78" s="64"/>
      <c r="K78" s="65"/>
      <c r="L78" s="66"/>
      <c r="M78" s="64"/>
      <c r="N78" s="64"/>
      <c r="O78" s="64"/>
      <c r="P78" s="64"/>
      <c r="Q78" s="64"/>
      <c r="R78" s="64"/>
    </row>
    <row r="79" spans="2:18" x14ac:dyDescent="0.25">
      <c r="J79" s="64"/>
      <c r="K79" s="65"/>
      <c r="L79" s="66"/>
      <c r="M79" s="64"/>
      <c r="N79" s="64"/>
      <c r="O79" s="64"/>
      <c r="P79" s="64"/>
      <c r="Q79" s="64"/>
      <c r="R79" s="64"/>
    </row>
    <row r="80" spans="2:18" x14ac:dyDescent="0.25">
      <c r="J80" s="64"/>
      <c r="K80" s="65"/>
      <c r="L80" s="66"/>
      <c r="M80" s="64"/>
      <c r="N80" s="64"/>
      <c r="O80" s="64"/>
      <c r="P80" s="64"/>
      <c r="Q80" s="64"/>
      <c r="R80" s="64"/>
    </row>
    <row r="81" spans="10:18" x14ac:dyDescent="0.25">
      <c r="J81" s="64"/>
      <c r="K81" s="65"/>
      <c r="L81" s="66"/>
      <c r="M81" s="64"/>
      <c r="N81" s="64"/>
      <c r="O81" s="64"/>
      <c r="P81" s="64"/>
      <c r="Q81" s="64"/>
      <c r="R81" s="64"/>
    </row>
    <row r="82" spans="10:18" x14ac:dyDescent="0.25">
      <c r="J82" s="64"/>
      <c r="K82" s="65"/>
      <c r="L82" s="66"/>
      <c r="M82" s="64"/>
      <c r="N82" s="64"/>
      <c r="O82" s="64"/>
      <c r="P82" s="64"/>
      <c r="Q82" s="64"/>
      <c r="R82" s="64"/>
    </row>
    <row r="83" spans="10:18" x14ac:dyDescent="0.25">
      <c r="J83" s="64"/>
      <c r="K83" s="65"/>
      <c r="L83" s="66"/>
      <c r="M83" s="64"/>
      <c r="N83" s="64"/>
      <c r="O83" s="64"/>
      <c r="P83" s="64"/>
      <c r="Q83" s="64"/>
      <c r="R83" s="64"/>
    </row>
    <row r="84" spans="10:18" x14ac:dyDescent="0.25">
      <c r="J84" s="64"/>
      <c r="K84" s="65"/>
      <c r="L84" s="66"/>
      <c r="M84" s="64"/>
      <c r="N84" s="64"/>
      <c r="O84" s="64"/>
      <c r="P84" s="64"/>
      <c r="Q84" s="64"/>
      <c r="R84" s="64"/>
    </row>
    <row r="85" spans="10:18" x14ac:dyDescent="0.25">
      <c r="J85" s="64"/>
      <c r="K85" s="65"/>
      <c r="L85" s="66"/>
      <c r="M85" s="64"/>
      <c r="N85" s="64"/>
      <c r="O85" s="64"/>
      <c r="P85" s="64"/>
      <c r="Q85" s="64"/>
      <c r="R85" s="64"/>
    </row>
    <row r="86" spans="10:18" x14ac:dyDescent="0.25">
      <c r="J86" s="64"/>
      <c r="K86" s="65"/>
      <c r="L86" s="66"/>
      <c r="M86" s="64"/>
      <c r="N86" s="64"/>
      <c r="O86" s="64"/>
      <c r="P86" s="64"/>
      <c r="Q86" s="64"/>
      <c r="R86" s="64"/>
    </row>
    <row r="87" spans="10:18" x14ac:dyDescent="0.25">
      <c r="J87" s="64"/>
      <c r="K87" s="65"/>
      <c r="L87" s="66"/>
      <c r="M87" s="64"/>
      <c r="N87" s="64"/>
      <c r="O87" s="64"/>
      <c r="P87" s="64"/>
      <c r="Q87" s="64"/>
      <c r="R87" s="64"/>
    </row>
    <row r="88" spans="10:18" x14ac:dyDescent="0.25">
      <c r="J88" s="64"/>
      <c r="K88" s="65"/>
      <c r="L88" s="66"/>
      <c r="M88" s="64"/>
      <c r="N88" s="64"/>
      <c r="O88" s="64"/>
      <c r="P88" s="64"/>
      <c r="Q88" s="64"/>
      <c r="R88" s="64"/>
    </row>
    <row r="89" spans="10:18" x14ac:dyDescent="0.25">
      <c r="J89" s="64"/>
      <c r="K89" s="65"/>
      <c r="L89" s="66"/>
      <c r="M89" s="64"/>
      <c r="N89" s="64"/>
      <c r="O89" s="64"/>
      <c r="P89" s="64"/>
      <c r="Q89" s="64"/>
      <c r="R89" s="64"/>
    </row>
    <row r="90" spans="10:18" x14ac:dyDescent="0.25">
      <c r="J90" s="64"/>
      <c r="K90" s="65"/>
      <c r="L90" s="66"/>
      <c r="M90" s="64"/>
      <c r="N90" s="64"/>
      <c r="O90" s="64"/>
      <c r="P90" s="64"/>
      <c r="Q90" s="64"/>
      <c r="R90" s="64"/>
    </row>
    <row r="91" spans="10:18" x14ac:dyDescent="0.25">
      <c r="J91" s="64"/>
      <c r="K91" s="65"/>
      <c r="L91" s="66"/>
      <c r="M91" s="64"/>
      <c r="N91" s="64"/>
      <c r="O91" s="64"/>
      <c r="P91" s="64"/>
      <c r="Q91" s="64"/>
      <c r="R91" s="64"/>
    </row>
    <row r="92" spans="10:18" x14ac:dyDescent="0.25">
      <c r="J92" s="64"/>
      <c r="K92" s="65"/>
      <c r="L92" s="66"/>
      <c r="M92" s="64"/>
      <c r="N92" s="64"/>
      <c r="O92" s="64"/>
      <c r="P92" s="64"/>
      <c r="Q92" s="64"/>
      <c r="R92" s="64"/>
    </row>
    <row r="93" spans="10:18" x14ac:dyDescent="0.25">
      <c r="J93" s="64"/>
      <c r="K93" s="65"/>
      <c r="L93" s="66"/>
      <c r="M93" s="64"/>
      <c r="N93" s="64"/>
      <c r="O93" s="64"/>
      <c r="P93" s="64"/>
      <c r="Q93" s="64"/>
      <c r="R93" s="64"/>
    </row>
    <row r="94" spans="10:18" x14ac:dyDescent="0.25">
      <c r="J94" s="64"/>
      <c r="K94" s="65"/>
      <c r="L94" s="66"/>
      <c r="M94" s="64"/>
      <c r="N94" s="64"/>
      <c r="O94" s="64"/>
      <c r="P94" s="64"/>
      <c r="Q94" s="64"/>
      <c r="R94" s="64"/>
    </row>
    <row r="95" spans="10:18" x14ac:dyDescent="0.25">
      <c r="J95" s="64"/>
      <c r="K95" s="65"/>
      <c r="L95" s="66"/>
      <c r="M95" s="64"/>
      <c r="N95" s="64"/>
      <c r="O95" s="64"/>
      <c r="P95" s="64"/>
      <c r="Q95" s="64"/>
      <c r="R95" s="64"/>
    </row>
    <row r="96" spans="10:18" x14ac:dyDescent="0.25">
      <c r="J96" s="64"/>
      <c r="K96" s="65"/>
      <c r="L96" s="66"/>
      <c r="M96" s="64"/>
      <c r="N96" s="64"/>
      <c r="O96" s="64"/>
      <c r="P96" s="64"/>
      <c r="Q96" s="64"/>
      <c r="R96" s="64"/>
    </row>
    <row r="97" spans="2:18" x14ac:dyDescent="0.25">
      <c r="J97" s="64"/>
      <c r="K97" s="65"/>
      <c r="L97" s="66"/>
      <c r="M97" s="64"/>
      <c r="N97" s="64"/>
      <c r="O97" s="64"/>
      <c r="P97" s="64"/>
      <c r="Q97" s="64"/>
      <c r="R97" s="64"/>
    </row>
    <row r="98" spans="2:18" x14ac:dyDescent="0.25">
      <c r="J98" s="64"/>
      <c r="K98" s="65"/>
      <c r="L98" s="66"/>
      <c r="M98" s="64"/>
      <c r="N98" s="64"/>
      <c r="O98" s="64"/>
      <c r="P98" s="64"/>
      <c r="Q98" s="64"/>
      <c r="R98" s="64"/>
    </row>
    <row r="99" spans="2:18" x14ac:dyDescent="0.25">
      <c r="J99" s="64"/>
      <c r="K99" s="65"/>
      <c r="L99" s="66"/>
      <c r="M99" s="64"/>
      <c r="N99" s="64"/>
      <c r="O99" s="64"/>
      <c r="P99" s="64"/>
      <c r="Q99" s="64"/>
      <c r="R99" s="64"/>
    </row>
    <row r="100" spans="2:18" x14ac:dyDescent="0.25">
      <c r="J100" s="64"/>
      <c r="K100" s="65"/>
      <c r="L100" s="66"/>
      <c r="M100" s="64"/>
      <c r="N100" s="64"/>
      <c r="O100" s="64"/>
      <c r="P100" s="64"/>
      <c r="Q100" s="64"/>
      <c r="R100" s="64"/>
    </row>
    <row r="101" spans="2:18" x14ac:dyDescent="0.25">
      <c r="J101" s="64"/>
      <c r="K101" s="65"/>
      <c r="L101" s="66"/>
      <c r="M101" s="64"/>
      <c r="N101" s="64"/>
      <c r="O101" s="64"/>
      <c r="P101" s="64"/>
      <c r="Q101" s="64"/>
      <c r="R101" s="64"/>
    </row>
    <row r="102" spans="2:18" x14ac:dyDescent="0.25">
      <c r="J102" s="64"/>
      <c r="K102" s="65"/>
      <c r="L102" s="66"/>
      <c r="M102" s="64"/>
      <c r="N102" s="64"/>
      <c r="O102" s="64"/>
      <c r="P102" s="64"/>
      <c r="Q102" s="64"/>
      <c r="R102" s="64"/>
    </row>
    <row r="103" spans="2:18" ht="18.75" x14ac:dyDescent="0.3">
      <c r="B103" s="7" t="s">
        <v>286</v>
      </c>
      <c r="J103" s="64"/>
      <c r="K103" s="65"/>
      <c r="L103" s="66"/>
      <c r="M103" s="64"/>
      <c r="N103" s="64"/>
      <c r="O103" s="64"/>
      <c r="P103" s="64"/>
      <c r="Q103" s="64"/>
      <c r="R103" s="64"/>
    </row>
    <row r="104" spans="2:18" x14ac:dyDescent="0.25">
      <c r="I104" s="64"/>
      <c r="J104" s="64"/>
      <c r="K104" s="65"/>
      <c r="L104" s="66"/>
      <c r="M104" s="64"/>
      <c r="N104" s="64"/>
      <c r="O104" s="64"/>
      <c r="P104" s="64"/>
      <c r="Q104" s="64"/>
      <c r="R104" s="64"/>
    </row>
    <row r="105" spans="2:18" x14ac:dyDescent="0.25">
      <c r="I105" s="64"/>
      <c r="J105" s="64"/>
      <c r="K105" s="65"/>
      <c r="L105" s="66"/>
      <c r="M105" s="64"/>
      <c r="N105" s="64"/>
      <c r="O105" s="64"/>
      <c r="P105" s="64"/>
      <c r="Q105" s="64"/>
      <c r="R105" s="64"/>
    </row>
    <row r="106" spans="2:18" x14ac:dyDescent="0.25">
      <c r="I106" s="64"/>
      <c r="J106" s="64"/>
      <c r="K106" s="65"/>
      <c r="L106" s="66"/>
      <c r="M106" s="64"/>
      <c r="N106" s="64"/>
      <c r="O106" s="64"/>
      <c r="P106" s="64"/>
      <c r="Q106" s="64"/>
      <c r="R106" s="64"/>
    </row>
    <row r="107" spans="2:18" x14ac:dyDescent="0.25">
      <c r="I107" s="64"/>
      <c r="J107" s="64"/>
      <c r="K107" s="65"/>
      <c r="L107" s="66"/>
      <c r="M107" s="64"/>
      <c r="N107" s="64"/>
      <c r="O107" s="64"/>
      <c r="P107" s="64"/>
      <c r="Q107" s="64"/>
      <c r="R107" s="64"/>
    </row>
    <row r="108" spans="2:18" x14ac:dyDescent="0.25">
      <c r="I108" s="64"/>
      <c r="J108" s="64"/>
      <c r="K108" s="65"/>
      <c r="L108" s="66"/>
      <c r="M108" s="64"/>
      <c r="N108" s="64"/>
      <c r="O108" s="64"/>
      <c r="P108" s="64"/>
      <c r="Q108" s="64"/>
      <c r="R108" s="64"/>
    </row>
    <row r="109" spans="2:18" x14ac:dyDescent="0.25">
      <c r="I109" s="64"/>
      <c r="J109" s="64"/>
      <c r="K109" s="65"/>
      <c r="L109" s="66"/>
      <c r="M109" s="64"/>
      <c r="N109" s="64"/>
      <c r="O109" s="64"/>
      <c r="P109" s="64"/>
      <c r="Q109" s="64"/>
      <c r="R109" s="64"/>
    </row>
    <row r="110" spans="2:18" x14ac:dyDescent="0.25">
      <c r="I110" s="64"/>
      <c r="J110" s="64"/>
      <c r="K110" s="65"/>
      <c r="L110" s="66"/>
      <c r="M110" s="64"/>
      <c r="N110" s="64"/>
      <c r="O110" s="64"/>
      <c r="P110" s="64"/>
      <c r="Q110" s="64"/>
      <c r="R110" s="64"/>
    </row>
    <row r="111" spans="2:18" x14ac:dyDescent="0.25">
      <c r="I111" s="64"/>
      <c r="J111" s="64"/>
      <c r="K111" s="65"/>
      <c r="L111" s="66"/>
      <c r="M111" s="64"/>
      <c r="N111" s="64"/>
      <c r="O111" s="64"/>
      <c r="P111" s="64"/>
      <c r="Q111" s="64"/>
      <c r="R111" s="64"/>
    </row>
    <row r="112" spans="2:18" x14ac:dyDescent="0.25">
      <c r="I112" s="64"/>
      <c r="J112" s="64"/>
      <c r="K112" s="65"/>
      <c r="L112" s="66"/>
      <c r="M112" s="64"/>
      <c r="N112" s="64"/>
      <c r="O112" s="64"/>
      <c r="P112" s="64"/>
      <c r="Q112" s="64"/>
      <c r="R112" s="64"/>
    </row>
    <row r="113" spans="9:18" x14ac:dyDescent="0.25">
      <c r="I113" s="64"/>
      <c r="J113" s="64"/>
      <c r="K113" s="65"/>
      <c r="L113" s="66"/>
      <c r="M113" s="64"/>
      <c r="N113" s="64"/>
      <c r="O113" s="64"/>
      <c r="P113" s="64"/>
      <c r="Q113" s="64"/>
      <c r="R113" s="64"/>
    </row>
    <row r="114" spans="9:18" x14ac:dyDescent="0.25">
      <c r="I114" s="64"/>
      <c r="J114" s="64"/>
      <c r="K114" s="65"/>
      <c r="L114" s="66"/>
      <c r="M114" s="64"/>
      <c r="N114" s="64"/>
      <c r="O114" s="64"/>
      <c r="P114" s="64"/>
      <c r="Q114" s="64"/>
      <c r="R114" s="64"/>
    </row>
    <row r="115" spans="9:18" x14ac:dyDescent="0.25">
      <c r="I115" s="64"/>
      <c r="J115" s="64"/>
      <c r="K115" s="65"/>
      <c r="L115" s="66"/>
      <c r="M115" s="64"/>
      <c r="N115" s="64"/>
      <c r="O115" s="64"/>
      <c r="P115" s="64"/>
      <c r="Q115" s="64"/>
      <c r="R115" s="64"/>
    </row>
    <row r="116" spans="9:18" x14ac:dyDescent="0.25">
      <c r="I116" s="64"/>
      <c r="J116" s="64"/>
      <c r="K116" s="65"/>
      <c r="L116" s="66"/>
      <c r="M116" s="64"/>
      <c r="N116" s="64"/>
      <c r="O116" s="64"/>
      <c r="P116" s="64"/>
      <c r="Q116" s="64"/>
      <c r="R116" s="64"/>
    </row>
    <row r="117" spans="9:18" x14ac:dyDescent="0.25">
      <c r="I117" s="64"/>
      <c r="J117" s="64"/>
      <c r="K117" s="65"/>
      <c r="L117" s="66"/>
      <c r="M117" s="64"/>
      <c r="N117" s="64"/>
      <c r="O117" s="64"/>
      <c r="P117" s="64"/>
      <c r="Q117" s="64"/>
      <c r="R117" s="64"/>
    </row>
    <row r="118" spans="9:18" x14ac:dyDescent="0.25">
      <c r="I118" s="64"/>
      <c r="J118" s="64"/>
      <c r="K118" s="65"/>
      <c r="L118" s="66"/>
      <c r="M118" s="64"/>
      <c r="N118" s="64"/>
      <c r="O118" s="64"/>
      <c r="P118" s="64"/>
      <c r="Q118" s="64"/>
      <c r="R118" s="64"/>
    </row>
    <row r="119" spans="9:18" x14ac:dyDescent="0.25">
      <c r="I119" s="64"/>
      <c r="J119" s="64"/>
      <c r="K119" s="65"/>
      <c r="L119" s="66"/>
      <c r="M119" s="64"/>
      <c r="N119" s="64"/>
      <c r="O119" s="64"/>
      <c r="P119" s="64"/>
      <c r="Q119" s="64"/>
      <c r="R119" s="64"/>
    </row>
    <row r="120" spans="9:18" x14ac:dyDescent="0.25">
      <c r="I120" s="64"/>
      <c r="J120" s="64"/>
      <c r="K120" s="65"/>
      <c r="L120" s="66"/>
      <c r="M120" s="64"/>
      <c r="N120" s="64"/>
      <c r="O120" s="64"/>
      <c r="P120" s="64"/>
      <c r="Q120" s="64"/>
      <c r="R120" s="64"/>
    </row>
    <row r="121" spans="9:18" x14ac:dyDescent="0.25">
      <c r="I121" s="64"/>
      <c r="J121" s="64"/>
      <c r="K121" s="65"/>
      <c r="L121" s="66"/>
      <c r="M121" s="64"/>
      <c r="N121" s="64"/>
      <c r="O121" s="64"/>
      <c r="P121" s="64"/>
      <c r="Q121" s="64"/>
      <c r="R121" s="64"/>
    </row>
    <row r="122" spans="9:18" x14ac:dyDescent="0.25">
      <c r="I122" s="64"/>
      <c r="J122" s="64"/>
      <c r="K122" s="65"/>
      <c r="L122" s="66"/>
      <c r="M122" s="64"/>
      <c r="N122" s="64"/>
      <c r="O122" s="64"/>
      <c r="P122" s="64"/>
      <c r="Q122" s="64"/>
      <c r="R122" s="64"/>
    </row>
    <row r="123" spans="9:18" x14ac:dyDescent="0.25">
      <c r="I123" s="64"/>
      <c r="J123" s="64"/>
      <c r="K123" s="65"/>
      <c r="L123" s="66"/>
      <c r="M123" s="64"/>
      <c r="N123" s="64"/>
      <c r="O123" s="64"/>
      <c r="P123" s="64"/>
      <c r="Q123" s="64"/>
      <c r="R123" s="64"/>
    </row>
    <row r="124" spans="9:18" x14ac:dyDescent="0.25">
      <c r="I124" s="64"/>
      <c r="J124" s="64"/>
      <c r="K124" s="65"/>
      <c r="L124" s="66"/>
      <c r="M124" s="64"/>
      <c r="N124" s="64"/>
      <c r="O124" s="64"/>
      <c r="P124" s="64"/>
      <c r="Q124" s="64"/>
      <c r="R124" s="64"/>
    </row>
    <row r="125" spans="9:18" x14ac:dyDescent="0.25">
      <c r="I125" s="64"/>
      <c r="J125" s="64"/>
      <c r="K125" s="65"/>
      <c r="L125" s="66"/>
      <c r="M125" s="64"/>
      <c r="N125" s="64"/>
      <c r="O125" s="64"/>
      <c r="P125" s="64"/>
      <c r="Q125" s="64"/>
      <c r="R125" s="64"/>
    </row>
    <row r="126" spans="9:18" x14ac:dyDescent="0.25">
      <c r="I126" s="64"/>
      <c r="J126" s="64"/>
      <c r="K126" s="65"/>
      <c r="L126" s="66"/>
      <c r="M126" s="64"/>
      <c r="N126" s="64"/>
      <c r="O126" s="64"/>
      <c r="P126" s="64"/>
      <c r="Q126" s="64"/>
      <c r="R126" s="64"/>
    </row>
    <row r="127" spans="9:18" x14ac:dyDescent="0.25">
      <c r="I127" s="64"/>
      <c r="J127" s="64"/>
      <c r="K127" s="65"/>
      <c r="L127" s="66"/>
      <c r="M127" s="64"/>
      <c r="N127" s="64"/>
      <c r="O127" s="64"/>
      <c r="P127" s="64"/>
      <c r="Q127" s="64"/>
      <c r="R127" s="64"/>
    </row>
    <row r="128" spans="9:18" x14ac:dyDescent="0.25">
      <c r="I128" s="64"/>
      <c r="J128" s="64"/>
      <c r="K128" s="65"/>
      <c r="L128" s="66"/>
      <c r="M128" s="64"/>
      <c r="N128" s="64"/>
      <c r="O128" s="64"/>
      <c r="P128" s="64"/>
      <c r="Q128" s="64"/>
      <c r="R128" s="64"/>
    </row>
    <row r="129" spans="2:18" x14ac:dyDescent="0.25">
      <c r="I129" s="64"/>
      <c r="J129" s="64"/>
      <c r="K129" s="65"/>
      <c r="L129" s="66"/>
      <c r="M129" s="64"/>
      <c r="N129" s="64"/>
      <c r="O129" s="64"/>
      <c r="P129" s="64"/>
      <c r="Q129" s="64"/>
      <c r="R129" s="64"/>
    </row>
    <row r="130" spans="2:18" x14ac:dyDescent="0.25">
      <c r="I130" s="64"/>
      <c r="J130" s="64"/>
      <c r="K130" s="65"/>
      <c r="L130" s="66"/>
      <c r="M130" s="64"/>
      <c r="N130" s="64"/>
      <c r="O130" s="64"/>
      <c r="P130" s="64"/>
      <c r="Q130" s="64"/>
      <c r="R130" s="64"/>
    </row>
    <row r="131" spans="2:18" x14ac:dyDescent="0.25">
      <c r="I131" s="64"/>
      <c r="J131" s="64"/>
      <c r="K131" s="65"/>
      <c r="L131" s="66"/>
      <c r="M131" s="64"/>
      <c r="N131" s="64"/>
      <c r="O131" s="64"/>
      <c r="P131" s="64"/>
      <c r="Q131" s="64"/>
      <c r="R131" s="64"/>
    </row>
    <row r="132" spans="2:18" x14ac:dyDescent="0.25">
      <c r="I132" s="64"/>
      <c r="J132" s="64"/>
      <c r="K132" s="65"/>
      <c r="L132" s="66"/>
      <c r="M132" s="64"/>
      <c r="N132" s="64"/>
      <c r="O132" s="64"/>
      <c r="P132" s="64"/>
      <c r="Q132" s="64"/>
      <c r="R132" s="64"/>
    </row>
    <row r="133" spans="2:18" x14ac:dyDescent="0.25">
      <c r="I133" s="64"/>
      <c r="J133" s="64"/>
      <c r="K133" s="65"/>
      <c r="L133" s="66"/>
      <c r="M133" s="64"/>
      <c r="N133" s="64"/>
      <c r="O133" s="64"/>
      <c r="P133" s="64"/>
      <c r="Q133" s="64"/>
      <c r="R133" s="64"/>
    </row>
    <row r="134" spans="2:18" x14ac:dyDescent="0.25">
      <c r="I134" s="64"/>
      <c r="J134" s="64"/>
      <c r="K134" s="65"/>
      <c r="L134" s="66"/>
      <c r="M134" s="64"/>
      <c r="N134" s="64"/>
      <c r="O134" s="64"/>
      <c r="P134" s="64"/>
      <c r="Q134" s="64"/>
      <c r="R134" s="64"/>
    </row>
    <row r="135" spans="2:18" x14ac:dyDescent="0.25">
      <c r="I135" s="64"/>
      <c r="J135" s="64"/>
      <c r="K135" s="65"/>
      <c r="L135" s="66"/>
      <c r="M135" s="64"/>
      <c r="N135" s="64"/>
      <c r="O135" s="64"/>
      <c r="P135" s="64"/>
      <c r="Q135" s="64"/>
      <c r="R135" s="64"/>
    </row>
    <row r="136" spans="2:18" x14ac:dyDescent="0.25">
      <c r="I136" s="64"/>
      <c r="J136" s="64"/>
      <c r="K136" s="65"/>
      <c r="L136" s="66"/>
      <c r="M136" s="64"/>
      <c r="N136" s="64"/>
      <c r="O136" s="64"/>
      <c r="P136" s="64"/>
      <c r="Q136" s="64"/>
      <c r="R136" s="64"/>
    </row>
    <row r="137" spans="2:18" x14ac:dyDescent="0.25">
      <c r="I137" s="64"/>
      <c r="J137" s="64"/>
      <c r="K137" s="65"/>
      <c r="L137" s="66"/>
      <c r="M137" s="64"/>
      <c r="N137" s="64"/>
      <c r="O137" s="64"/>
      <c r="P137" s="64"/>
      <c r="Q137" s="64"/>
      <c r="R137" s="64"/>
    </row>
    <row r="138" spans="2:18" x14ac:dyDescent="0.25">
      <c r="B138" t="s">
        <v>218</v>
      </c>
      <c r="I138" s="64"/>
      <c r="J138" s="64"/>
      <c r="K138" s="65"/>
      <c r="L138" s="66"/>
      <c r="M138" s="64"/>
      <c r="N138" s="64"/>
      <c r="O138" s="64"/>
      <c r="P138" s="64"/>
      <c r="Q138" s="64"/>
      <c r="R138" s="64"/>
    </row>
    <row r="139" spans="2:18" x14ac:dyDescent="0.25">
      <c r="I139" s="64"/>
      <c r="J139" s="64"/>
      <c r="K139" s="65"/>
      <c r="L139" s="66"/>
      <c r="M139" s="64"/>
      <c r="N139" s="64"/>
      <c r="O139" s="64"/>
      <c r="P139" s="64"/>
      <c r="Q139" s="64"/>
      <c r="R139" s="64"/>
    </row>
    <row r="140" spans="2:18" x14ac:dyDescent="0.25">
      <c r="I140" s="64"/>
      <c r="J140" s="64"/>
      <c r="K140" s="65"/>
      <c r="L140" s="66"/>
      <c r="M140" s="64"/>
      <c r="N140" s="64"/>
      <c r="O140" s="64"/>
      <c r="P140" s="64"/>
      <c r="Q140" s="64"/>
      <c r="R140" s="64"/>
    </row>
    <row r="141" spans="2:18" x14ac:dyDescent="0.25">
      <c r="I141" s="64"/>
      <c r="J141" s="64"/>
      <c r="K141" s="65"/>
      <c r="L141" s="66"/>
      <c r="M141" s="64"/>
      <c r="N141" s="64"/>
      <c r="O141" s="64"/>
      <c r="P141" s="64"/>
      <c r="Q141" s="64"/>
      <c r="R141" s="64"/>
    </row>
    <row r="142" spans="2:18" x14ac:dyDescent="0.25">
      <c r="I142" s="64"/>
      <c r="J142" s="64"/>
      <c r="K142" s="65"/>
      <c r="L142" s="66"/>
      <c r="M142" s="64"/>
      <c r="N142" s="64"/>
      <c r="O142" s="64"/>
      <c r="P142" s="64"/>
      <c r="Q142" s="64"/>
      <c r="R142" s="64"/>
    </row>
    <row r="143" spans="2:18" x14ac:dyDescent="0.25">
      <c r="I143" s="64"/>
      <c r="J143" s="64"/>
      <c r="K143" s="65"/>
      <c r="L143" s="66"/>
      <c r="M143" s="64"/>
      <c r="N143" s="64"/>
      <c r="O143" s="64"/>
      <c r="P143" s="64"/>
      <c r="Q143" s="64"/>
      <c r="R143" s="64"/>
    </row>
    <row r="144" spans="2:18" x14ac:dyDescent="0.25">
      <c r="I144" s="64"/>
      <c r="J144" s="64"/>
      <c r="K144" s="65"/>
      <c r="L144" s="66"/>
      <c r="M144" s="64"/>
      <c r="N144" s="64"/>
      <c r="O144" s="64"/>
      <c r="P144" s="64"/>
      <c r="Q144" s="64"/>
      <c r="R144" s="64"/>
    </row>
    <row r="145" spans="9:18" x14ac:dyDescent="0.25">
      <c r="I145" s="64"/>
      <c r="J145" s="64"/>
      <c r="K145" s="65"/>
      <c r="L145" s="66"/>
      <c r="M145" s="64"/>
      <c r="N145" s="64"/>
      <c r="O145" s="64"/>
      <c r="P145" s="64"/>
      <c r="Q145" s="64"/>
      <c r="R145" s="64"/>
    </row>
    <row r="146" spans="9:18" x14ac:dyDescent="0.25">
      <c r="I146" s="64"/>
      <c r="J146" s="64"/>
      <c r="K146" s="65"/>
      <c r="L146" s="66"/>
      <c r="M146" s="64"/>
      <c r="N146" s="64"/>
      <c r="O146" s="64"/>
      <c r="P146" s="64"/>
      <c r="Q146" s="64"/>
      <c r="R146" s="64"/>
    </row>
    <row r="147" spans="9:18" x14ac:dyDescent="0.25">
      <c r="I147" s="64"/>
      <c r="J147" s="64"/>
      <c r="K147" s="65"/>
      <c r="L147" s="66"/>
      <c r="M147" s="64"/>
      <c r="N147" s="64"/>
      <c r="O147" s="64"/>
      <c r="P147" s="64"/>
      <c r="Q147" s="64"/>
      <c r="R147" s="64"/>
    </row>
    <row r="148" spans="9:18" x14ac:dyDescent="0.25">
      <c r="I148" s="64"/>
      <c r="J148" s="64"/>
      <c r="K148" s="65"/>
      <c r="L148" s="66"/>
      <c r="M148" s="64"/>
      <c r="N148" s="64"/>
      <c r="O148" s="64"/>
      <c r="P148" s="64"/>
      <c r="Q148" s="64"/>
      <c r="R148" s="64"/>
    </row>
    <row r="149" spans="9:18" x14ac:dyDescent="0.25">
      <c r="I149" s="64"/>
      <c r="J149" s="64"/>
      <c r="K149" s="65"/>
      <c r="L149" s="66"/>
      <c r="M149" s="64"/>
      <c r="N149" s="64"/>
      <c r="O149" s="64"/>
      <c r="P149" s="64"/>
      <c r="Q149" s="64"/>
      <c r="R149" s="64"/>
    </row>
    <row r="150" spans="9:18" x14ac:dyDescent="0.25">
      <c r="I150" s="64"/>
      <c r="J150" s="64"/>
      <c r="K150" s="65"/>
      <c r="L150" s="66"/>
      <c r="M150" s="64"/>
      <c r="N150" s="64"/>
      <c r="O150" s="64"/>
      <c r="P150" s="64"/>
      <c r="Q150" s="64"/>
      <c r="R150" s="64"/>
    </row>
    <row r="151" spans="9:18" x14ac:dyDescent="0.25">
      <c r="I151" s="64"/>
      <c r="J151" s="64"/>
      <c r="K151" s="65"/>
      <c r="L151" s="66"/>
      <c r="M151" s="64"/>
      <c r="N151" s="64"/>
      <c r="O151" s="64"/>
      <c r="P151" s="64"/>
      <c r="Q151" s="64"/>
      <c r="R151" s="64"/>
    </row>
    <row r="152" spans="9:18" x14ac:dyDescent="0.25">
      <c r="I152" s="64"/>
      <c r="J152" s="64"/>
      <c r="K152" s="65"/>
      <c r="L152" s="66"/>
      <c r="M152" s="64"/>
      <c r="N152" s="64"/>
      <c r="O152" s="64"/>
      <c r="P152" s="64"/>
      <c r="Q152" s="64"/>
      <c r="R152" s="64"/>
    </row>
    <row r="153" spans="9:18" x14ac:dyDescent="0.25">
      <c r="I153" s="64"/>
      <c r="J153" s="64"/>
      <c r="K153" s="65"/>
      <c r="L153" s="66"/>
      <c r="M153" s="64"/>
      <c r="N153" s="64"/>
      <c r="O153" s="64"/>
      <c r="P153" s="64"/>
      <c r="Q153" s="64"/>
      <c r="R153" s="64"/>
    </row>
    <row r="154" spans="9:18" x14ac:dyDescent="0.25">
      <c r="I154" s="64"/>
      <c r="J154" s="64"/>
      <c r="K154" s="65"/>
      <c r="L154" s="66"/>
      <c r="M154" s="64"/>
      <c r="N154" s="64"/>
      <c r="O154" s="64"/>
      <c r="P154" s="64"/>
      <c r="Q154" s="64"/>
      <c r="R154" s="64"/>
    </row>
    <row r="155" spans="9:18" x14ac:dyDescent="0.25">
      <c r="I155" s="64"/>
      <c r="J155" s="64"/>
      <c r="K155" s="65"/>
      <c r="L155" s="66"/>
      <c r="M155" s="64"/>
      <c r="N155" s="64"/>
      <c r="O155" s="64"/>
      <c r="P155" s="64"/>
      <c r="Q155" s="64"/>
      <c r="R155" s="64"/>
    </row>
    <row r="156" spans="9:18" x14ac:dyDescent="0.25">
      <c r="I156" s="64"/>
      <c r="J156" s="64"/>
      <c r="K156" s="65"/>
      <c r="L156" s="66"/>
      <c r="M156" s="64"/>
      <c r="N156" s="64"/>
      <c r="O156" s="64"/>
      <c r="P156" s="64"/>
      <c r="Q156" s="64"/>
      <c r="R156" s="64"/>
    </row>
    <row r="157" spans="9:18" x14ac:dyDescent="0.25">
      <c r="I157" s="64"/>
      <c r="J157" s="64"/>
      <c r="K157" s="65"/>
      <c r="L157" s="66"/>
      <c r="M157" s="64"/>
      <c r="N157" s="64"/>
      <c r="O157" s="64"/>
      <c r="P157" s="64"/>
      <c r="Q157" s="64"/>
      <c r="R157" s="64"/>
    </row>
    <row r="158" spans="9:18" x14ac:dyDescent="0.25">
      <c r="I158" s="64"/>
      <c r="J158" s="64"/>
      <c r="K158" s="65"/>
      <c r="L158" s="66"/>
      <c r="M158" s="64"/>
      <c r="N158" s="64"/>
      <c r="O158" s="64"/>
      <c r="P158" s="64"/>
      <c r="Q158" s="64"/>
      <c r="R158" s="64"/>
    </row>
    <row r="159" spans="9:18" x14ac:dyDescent="0.25">
      <c r="I159" s="64"/>
      <c r="J159" s="64"/>
      <c r="K159" s="65"/>
      <c r="L159" s="66"/>
      <c r="M159" s="64"/>
      <c r="N159" s="64"/>
      <c r="O159" s="64"/>
      <c r="P159" s="64"/>
      <c r="Q159" s="64"/>
      <c r="R159" s="64"/>
    </row>
    <row r="160" spans="9:18" x14ac:dyDescent="0.25">
      <c r="I160" s="64"/>
      <c r="J160" s="64"/>
      <c r="K160" s="65"/>
      <c r="L160" s="66"/>
      <c r="M160" s="64"/>
      <c r="N160" s="64"/>
      <c r="O160" s="64"/>
      <c r="P160" s="64"/>
      <c r="Q160" s="64"/>
      <c r="R160" s="64"/>
    </row>
    <row r="161" spans="9:18" x14ac:dyDescent="0.25">
      <c r="I161" s="64"/>
      <c r="J161" s="64"/>
      <c r="K161" s="65"/>
      <c r="L161" s="66"/>
      <c r="M161" s="64"/>
      <c r="N161" s="64"/>
      <c r="O161" s="64"/>
      <c r="P161" s="64"/>
      <c r="Q161" s="64"/>
      <c r="R161" s="64"/>
    </row>
    <row r="162" spans="9:18" x14ac:dyDescent="0.25">
      <c r="I162" s="64"/>
      <c r="J162" s="64"/>
      <c r="K162" s="65"/>
      <c r="L162" s="66"/>
      <c r="M162" s="64"/>
      <c r="N162" s="64"/>
      <c r="O162" s="64"/>
      <c r="P162" s="64"/>
      <c r="Q162" s="64"/>
      <c r="R162" s="64"/>
    </row>
    <row r="163" spans="9:18" x14ac:dyDescent="0.25">
      <c r="I163" s="64"/>
      <c r="J163" s="64"/>
      <c r="K163" s="65"/>
      <c r="L163" s="66"/>
      <c r="M163" s="64"/>
      <c r="N163" s="64"/>
      <c r="O163" s="64"/>
      <c r="P163" s="64"/>
      <c r="Q163" s="64"/>
      <c r="R163" s="64"/>
    </row>
    <row r="164" spans="9:18" x14ac:dyDescent="0.25">
      <c r="I164" s="64"/>
      <c r="J164" s="64"/>
      <c r="K164" s="65"/>
      <c r="L164" s="66"/>
      <c r="M164" s="64"/>
      <c r="N164" s="64"/>
      <c r="O164" s="64"/>
      <c r="P164" s="64"/>
      <c r="Q164" s="64"/>
      <c r="R164" s="64"/>
    </row>
    <row r="165" spans="9:18" x14ac:dyDescent="0.25">
      <c r="I165" s="64"/>
      <c r="J165" s="64"/>
      <c r="K165" s="65"/>
      <c r="L165" s="66"/>
      <c r="M165" s="64"/>
      <c r="N165" s="64"/>
      <c r="O165" s="64"/>
      <c r="P165" s="64"/>
      <c r="Q165" s="64"/>
      <c r="R165" s="64"/>
    </row>
    <row r="166" spans="9:18" x14ac:dyDescent="0.25">
      <c r="I166" s="64"/>
      <c r="J166" s="64"/>
      <c r="K166" s="65"/>
      <c r="L166" s="66"/>
      <c r="M166" s="64"/>
      <c r="N166" s="64"/>
      <c r="O166" s="64"/>
      <c r="P166" s="64"/>
      <c r="Q166" s="64"/>
      <c r="R166" s="64"/>
    </row>
    <row r="167" spans="9:18" x14ac:dyDescent="0.25">
      <c r="I167" s="64"/>
      <c r="J167" s="64"/>
      <c r="K167" s="65"/>
      <c r="L167" s="66"/>
      <c r="M167" s="64"/>
      <c r="N167" s="64"/>
      <c r="O167" s="64"/>
      <c r="P167" s="64"/>
      <c r="Q167" s="64"/>
      <c r="R167" s="64"/>
    </row>
    <row r="168" spans="9:18" x14ac:dyDescent="0.25">
      <c r="I168" s="64"/>
      <c r="J168" s="64"/>
      <c r="K168" s="65"/>
      <c r="L168" s="66"/>
      <c r="M168" s="64"/>
      <c r="N168" s="64"/>
      <c r="O168" s="64"/>
      <c r="P168" s="64"/>
      <c r="Q168" s="64"/>
      <c r="R168" s="64"/>
    </row>
    <row r="169" spans="9:18" x14ac:dyDescent="0.25">
      <c r="I169" s="64"/>
      <c r="J169" s="64"/>
      <c r="K169" s="65"/>
      <c r="L169" s="66"/>
      <c r="M169" s="64"/>
      <c r="N169" s="64"/>
      <c r="O169" s="64"/>
      <c r="P169" s="64"/>
      <c r="Q169" s="64"/>
      <c r="R169" s="64"/>
    </row>
    <row r="170" spans="9:18" x14ac:dyDescent="0.25">
      <c r="I170" s="64"/>
      <c r="J170" s="64"/>
      <c r="K170" s="65"/>
      <c r="L170" s="66"/>
      <c r="M170" s="64"/>
      <c r="N170" s="64"/>
      <c r="O170" s="64"/>
      <c r="P170" s="64"/>
      <c r="Q170" s="64"/>
      <c r="R170" s="64"/>
    </row>
    <row r="171" spans="9:18" x14ac:dyDescent="0.25">
      <c r="I171" s="64"/>
      <c r="J171" s="64"/>
      <c r="K171" s="65"/>
      <c r="L171" s="66"/>
      <c r="M171" s="64"/>
      <c r="N171" s="64"/>
      <c r="O171" s="64"/>
      <c r="P171" s="64"/>
      <c r="Q171" s="64"/>
      <c r="R171" s="64"/>
    </row>
    <row r="172" spans="9:18" x14ac:dyDescent="0.25">
      <c r="I172" s="64"/>
      <c r="J172" s="64"/>
      <c r="K172" s="65"/>
      <c r="L172" s="66"/>
      <c r="M172" s="64"/>
      <c r="N172" s="64"/>
      <c r="O172" s="64"/>
      <c r="P172" s="64"/>
      <c r="Q172" s="64"/>
      <c r="R172" s="64"/>
    </row>
    <row r="173" spans="9:18" x14ac:dyDescent="0.25">
      <c r="I173" s="64"/>
      <c r="J173" s="64"/>
      <c r="K173" s="65"/>
      <c r="L173" s="66"/>
      <c r="M173" s="64"/>
      <c r="N173" s="64"/>
      <c r="O173" s="64"/>
      <c r="P173" s="64"/>
      <c r="Q173" s="64"/>
      <c r="R173" s="64"/>
    </row>
    <row r="174" spans="9:18" x14ac:dyDescent="0.25">
      <c r="I174" s="64"/>
      <c r="J174" s="64"/>
      <c r="K174" s="65"/>
      <c r="L174" s="66"/>
      <c r="M174" s="64"/>
      <c r="N174" s="64"/>
      <c r="O174" s="64"/>
      <c r="P174" s="64"/>
      <c r="Q174" s="64"/>
      <c r="R174" s="64"/>
    </row>
    <row r="175" spans="9:18" x14ac:dyDescent="0.25">
      <c r="I175" s="64"/>
      <c r="J175" s="64"/>
      <c r="K175" s="65"/>
      <c r="L175" s="66"/>
      <c r="M175" s="64"/>
      <c r="N175" s="64"/>
      <c r="O175" s="64"/>
      <c r="P175" s="64"/>
      <c r="Q175" s="64"/>
      <c r="R175" s="64"/>
    </row>
    <row r="176" spans="9:18" x14ac:dyDescent="0.25">
      <c r="I176" s="64"/>
      <c r="J176" s="64"/>
      <c r="K176" s="65"/>
      <c r="L176" s="66"/>
      <c r="M176" s="64"/>
      <c r="N176" s="64"/>
      <c r="O176" s="64"/>
      <c r="P176" s="64"/>
      <c r="Q176" s="64"/>
      <c r="R176" s="64"/>
    </row>
    <row r="177" spans="9:18" x14ac:dyDescent="0.25">
      <c r="I177" s="64"/>
      <c r="J177" s="64"/>
      <c r="K177" s="65"/>
      <c r="L177" s="66"/>
      <c r="M177" s="64"/>
      <c r="N177" s="64"/>
      <c r="O177" s="64"/>
      <c r="P177" s="64"/>
      <c r="Q177" s="64"/>
      <c r="R177" s="64"/>
    </row>
    <row r="178" spans="9:18" x14ac:dyDescent="0.25">
      <c r="I178" s="64"/>
      <c r="J178" s="64"/>
      <c r="K178" s="65"/>
      <c r="L178" s="66"/>
      <c r="M178" s="64"/>
      <c r="N178" s="64"/>
      <c r="O178" s="64"/>
      <c r="P178" s="64"/>
      <c r="Q178" s="64"/>
      <c r="R178" s="64"/>
    </row>
    <row r="179" spans="9:18" x14ac:dyDescent="0.25">
      <c r="I179" s="64"/>
      <c r="J179" s="64"/>
      <c r="K179" s="65"/>
      <c r="L179" s="66"/>
      <c r="M179" s="64"/>
      <c r="N179" s="64"/>
      <c r="O179" s="64"/>
      <c r="P179" s="64"/>
      <c r="Q179" s="64"/>
      <c r="R179" s="64"/>
    </row>
    <row r="180" spans="9:18" x14ac:dyDescent="0.25">
      <c r="I180" s="64"/>
      <c r="J180" s="64"/>
      <c r="K180" s="65"/>
      <c r="L180" s="66"/>
      <c r="M180" s="64"/>
      <c r="N180" s="64"/>
      <c r="O180" s="64"/>
      <c r="P180" s="64"/>
      <c r="Q180" s="64"/>
      <c r="R180" s="64"/>
    </row>
    <row r="181" spans="9:18" x14ac:dyDescent="0.25">
      <c r="I181" s="64"/>
      <c r="J181" s="64"/>
      <c r="K181" s="65"/>
      <c r="L181" s="66"/>
      <c r="M181" s="64"/>
      <c r="N181" s="64"/>
      <c r="O181" s="64"/>
      <c r="P181" s="64"/>
      <c r="Q181" s="64"/>
      <c r="R181" s="64"/>
    </row>
    <row r="182" spans="9:18" x14ac:dyDescent="0.25">
      <c r="I182" s="64"/>
      <c r="J182" s="64"/>
      <c r="K182" s="65"/>
      <c r="L182" s="66"/>
      <c r="M182" s="64"/>
      <c r="N182" s="64"/>
      <c r="O182" s="64"/>
      <c r="P182" s="64"/>
      <c r="Q182" s="64"/>
      <c r="R182" s="64"/>
    </row>
    <row r="183" spans="9:18" x14ac:dyDescent="0.25">
      <c r="I183" s="64"/>
      <c r="J183" s="64"/>
      <c r="K183" s="65"/>
      <c r="L183" s="66"/>
      <c r="M183" s="64"/>
      <c r="N183" s="64"/>
      <c r="O183" s="64"/>
      <c r="P183" s="64"/>
      <c r="Q183" s="64"/>
      <c r="R183" s="64"/>
    </row>
    <row r="184" spans="9:18" x14ac:dyDescent="0.25">
      <c r="I184" s="64"/>
      <c r="J184" s="64"/>
      <c r="K184" s="65"/>
      <c r="L184" s="66"/>
      <c r="M184" s="64"/>
      <c r="N184" s="64"/>
      <c r="O184" s="64"/>
      <c r="P184" s="64"/>
      <c r="Q184" s="64"/>
      <c r="R184" s="64"/>
    </row>
    <row r="185" spans="9:18" x14ac:dyDescent="0.25">
      <c r="I185" s="64"/>
      <c r="J185" s="64"/>
      <c r="K185" s="65"/>
      <c r="L185" s="66"/>
      <c r="M185" s="64"/>
      <c r="N185" s="64"/>
      <c r="O185" s="64"/>
      <c r="P185" s="64"/>
      <c r="Q185" s="64"/>
      <c r="R185" s="64"/>
    </row>
    <row r="186" spans="9:18" x14ac:dyDescent="0.25">
      <c r="I186" s="64"/>
      <c r="J186" s="64"/>
      <c r="K186" s="65"/>
      <c r="L186" s="66"/>
      <c r="M186" s="64"/>
      <c r="N186" s="64"/>
      <c r="O186" s="64"/>
      <c r="P186" s="64"/>
      <c r="Q186" s="64"/>
      <c r="R186" s="64"/>
    </row>
    <row r="187" spans="9:18" x14ac:dyDescent="0.25">
      <c r="I187" s="64"/>
      <c r="J187" s="64"/>
      <c r="K187" s="65"/>
      <c r="L187" s="66"/>
      <c r="M187" s="64"/>
      <c r="N187" s="64"/>
      <c r="O187" s="64"/>
      <c r="P187" s="64"/>
      <c r="Q187" s="64"/>
      <c r="R187" s="64"/>
    </row>
    <row r="188" spans="9:18" x14ac:dyDescent="0.25">
      <c r="I188" s="64"/>
      <c r="J188" s="64"/>
      <c r="K188" s="65"/>
      <c r="L188" s="66"/>
      <c r="M188" s="64"/>
      <c r="N188" s="64"/>
      <c r="O188" s="64"/>
      <c r="P188" s="64"/>
      <c r="Q188" s="64"/>
      <c r="R188" s="64"/>
    </row>
    <row r="189" spans="9:18" x14ac:dyDescent="0.25">
      <c r="I189" s="64"/>
      <c r="J189" s="64"/>
      <c r="K189" s="65"/>
      <c r="L189" s="66"/>
      <c r="M189" s="64"/>
      <c r="N189" s="64"/>
      <c r="O189" s="64"/>
      <c r="P189" s="64"/>
      <c r="Q189" s="64"/>
      <c r="R189" s="64"/>
    </row>
    <row r="190" spans="9:18" x14ac:dyDescent="0.25">
      <c r="I190" s="64"/>
      <c r="J190" s="64"/>
      <c r="K190" s="65"/>
      <c r="L190" s="66"/>
      <c r="M190" s="64"/>
      <c r="N190" s="64"/>
      <c r="O190" s="64"/>
      <c r="P190" s="64"/>
      <c r="Q190" s="64"/>
      <c r="R190" s="64"/>
    </row>
    <row r="191" spans="9:18" x14ac:dyDescent="0.25">
      <c r="I191" s="64"/>
      <c r="J191" s="64"/>
      <c r="K191" s="65"/>
      <c r="L191" s="66"/>
      <c r="M191" s="64"/>
      <c r="N191" s="64"/>
      <c r="O191" s="64"/>
      <c r="P191" s="64"/>
      <c r="Q191" s="64"/>
      <c r="R191" s="64"/>
    </row>
    <row r="192" spans="9:18" x14ac:dyDescent="0.25">
      <c r="I192" s="64"/>
      <c r="J192" s="64"/>
      <c r="K192" s="65"/>
      <c r="L192" s="66"/>
      <c r="M192" s="64"/>
      <c r="N192" s="64"/>
      <c r="O192" s="64"/>
      <c r="P192" s="64"/>
      <c r="Q192" s="64"/>
      <c r="R192" s="64"/>
    </row>
    <row r="193" spans="9:18" x14ac:dyDescent="0.25">
      <c r="I193" s="64"/>
      <c r="J193" s="64"/>
      <c r="K193" s="65"/>
      <c r="L193" s="66"/>
      <c r="M193" s="64"/>
      <c r="N193" s="64"/>
      <c r="O193" s="64"/>
      <c r="P193" s="64"/>
      <c r="Q193" s="64"/>
      <c r="R193" s="64"/>
    </row>
    <row r="194" spans="9:18" x14ac:dyDescent="0.25">
      <c r="I194" s="64"/>
      <c r="J194" s="64"/>
      <c r="K194" s="65"/>
      <c r="L194" s="66"/>
      <c r="M194" s="64"/>
      <c r="N194" s="64"/>
      <c r="O194" s="64"/>
      <c r="P194" s="64"/>
      <c r="Q194" s="64"/>
      <c r="R194" s="64"/>
    </row>
    <row r="195" spans="9:18" x14ac:dyDescent="0.25">
      <c r="I195" s="64"/>
      <c r="J195" s="64"/>
      <c r="K195" s="65"/>
      <c r="L195" s="66"/>
      <c r="M195" s="64"/>
      <c r="N195" s="64"/>
      <c r="O195" s="64"/>
      <c r="P195" s="64"/>
      <c r="Q195" s="64"/>
      <c r="R195" s="64"/>
    </row>
    <row r="196" spans="9:18" x14ac:dyDescent="0.25">
      <c r="I196" s="64"/>
      <c r="J196" s="64"/>
      <c r="K196" s="65"/>
      <c r="L196" s="66"/>
      <c r="M196" s="64"/>
      <c r="N196" s="64"/>
      <c r="O196" s="64"/>
      <c r="P196" s="64"/>
      <c r="Q196" s="64"/>
      <c r="R196" s="64"/>
    </row>
    <row r="197" spans="9:18" x14ac:dyDescent="0.25">
      <c r="I197" s="64"/>
      <c r="J197" s="64"/>
      <c r="K197" s="65"/>
      <c r="L197" s="66"/>
      <c r="M197" s="64"/>
      <c r="N197" s="64"/>
      <c r="O197" s="64"/>
      <c r="P197" s="64"/>
      <c r="Q197" s="64"/>
      <c r="R197" s="64"/>
    </row>
    <row r="198" spans="9:18" x14ac:dyDescent="0.25">
      <c r="I198" s="64"/>
      <c r="J198" s="64"/>
      <c r="K198" s="65"/>
      <c r="L198" s="66"/>
      <c r="M198" s="64"/>
      <c r="N198" s="64"/>
      <c r="O198" s="64"/>
      <c r="P198" s="64"/>
      <c r="Q198" s="64"/>
      <c r="R198" s="64"/>
    </row>
    <row r="199" spans="9:18" x14ac:dyDescent="0.25">
      <c r="I199" s="64"/>
      <c r="J199" s="64"/>
      <c r="K199" s="65"/>
      <c r="L199" s="66"/>
      <c r="M199" s="64"/>
      <c r="N199" s="64"/>
      <c r="O199" s="64"/>
      <c r="P199" s="64"/>
      <c r="Q199" s="64"/>
      <c r="R199" s="64"/>
    </row>
    <row r="200" spans="9:18" x14ac:dyDescent="0.25">
      <c r="I200" s="64"/>
      <c r="J200" s="64"/>
      <c r="K200" s="65"/>
      <c r="L200" s="66"/>
      <c r="M200" s="64"/>
      <c r="N200" s="64"/>
      <c r="O200" s="64"/>
      <c r="P200" s="64"/>
      <c r="Q200" s="64"/>
      <c r="R200" s="64"/>
    </row>
    <row r="201" spans="9:18" x14ac:dyDescent="0.25">
      <c r="I201" s="64"/>
      <c r="J201" s="64"/>
      <c r="K201" s="65"/>
      <c r="L201" s="66"/>
      <c r="M201" s="64"/>
      <c r="N201" s="64"/>
      <c r="O201" s="64"/>
      <c r="P201" s="64"/>
      <c r="Q201" s="64"/>
      <c r="R201" s="64"/>
    </row>
    <row r="202" spans="9:18" x14ac:dyDescent="0.25">
      <c r="I202" s="64"/>
      <c r="J202" s="64"/>
      <c r="K202" s="65"/>
      <c r="L202" s="66"/>
      <c r="M202" s="64"/>
      <c r="N202" s="64"/>
      <c r="O202" s="64"/>
      <c r="P202" s="64"/>
      <c r="Q202" s="64"/>
      <c r="R202" s="64"/>
    </row>
    <row r="203" spans="9:18" x14ac:dyDescent="0.25">
      <c r="I203" s="64"/>
      <c r="J203" s="64"/>
      <c r="K203" s="65"/>
      <c r="L203" s="66"/>
      <c r="M203" s="64"/>
      <c r="N203" s="64"/>
      <c r="O203" s="64"/>
      <c r="P203" s="64"/>
      <c r="Q203" s="64"/>
      <c r="R203" s="64"/>
    </row>
    <row r="204" spans="9:18" x14ac:dyDescent="0.25">
      <c r="I204" s="64"/>
      <c r="J204" s="64"/>
      <c r="K204" s="65"/>
      <c r="L204" s="66"/>
      <c r="M204" s="64"/>
      <c r="N204" s="64"/>
      <c r="O204" s="64"/>
      <c r="P204" s="64"/>
      <c r="Q204" s="64"/>
      <c r="R204" s="64"/>
    </row>
    <row r="205" spans="9:18" x14ac:dyDescent="0.25">
      <c r="I205" s="64"/>
      <c r="J205" s="64"/>
      <c r="K205" s="65"/>
      <c r="L205" s="66"/>
      <c r="M205" s="64"/>
      <c r="N205" s="64"/>
      <c r="O205" s="64"/>
      <c r="P205" s="64"/>
      <c r="Q205" s="64"/>
      <c r="R205" s="64"/>
    </row>
    <row r="206" spans="9:18" x14ac:dyDescent="0.25">
      <c r="I206" s="64"/>
      <c r="J206" s="64"/>
      <c r="K206" s="65"/>
      <c r="L206" s="66"/>
      <c r="M206" s="64"/>
      <c r="N206" s="64"/>
      <c r="O206" s="64"/>
      <c r="P206" s="64"/>
      <c r="Q206" s="64"/>
      <c r="R206" s="64"/>
    </row>
    <row r="207" spans="9:18" x14ac:dyDescent="0.25">
      <c r="I207" s="64"/>
      <c r="J207" s="64"/>
      <c r="K207" s="65"/>
      <c r="L207" s="66"/>
      <c r="M207" s="64"/>
      <c r="N207" s="64"/>
      <c r="O207" s="64"/>
      <c r="P207" s="64"/>
      <c r="Q207" s="64"/>
      <c r="R207" s="64"/>
    </row>
    <row r="208" spans="9:18" x14ac:dyDescent="0.25">
      <c r="I208" s="64"/>
      <c r="J208" s="64"/>
      <c r="K208" s="65"/>
      <c r="L208" s="66"/>
      <c r="M208" s="64"/>
      <c r="N208" s="64"/>
      <c r="O208" s="64"/>
      <c r="P208" s="64"/>
      <c r="Q208" s="64"/>
      <c r="R208" s="64"/>
    </row>
    <row r="209" spans="9:18" x14ac:dyDescent="0.25">
      <c r="I209" s="64"/>
      <c r="J209" s="64"/>
      <c r="K209" s="65"/>
      <c r="L209" s="66"/>
      <c r="M209" s="64"/>
      <c r="N209" s="64"/>
      <c r="O209" s="64"/>
      <c r="P209" s="64"/>
      <c r="Q209" s="64"/>
      <c r="R209" s="64"/>
    </row>
    <row r="210" spans="9:18" x14ac:dyDescent="0.25">
      <c r="I210" s="64"/>
      <c r="J210" s="64"/>
      <c r="K210" s="65"/>
      <c r="L210" s="66"/>
      <c r="M210" s="64"/>
      <c r="N210" s="64"/>
      <c r="O210" s="64"/>
      <c r="P210" s="64"/>
      <c r="Q210" s="64"/>
      <c r="R210" s="64"/>
    </row>
    <row r="211" spans="9:18" x14ac:dyDescent="0.25">
      <c r="I211" s="64"/>
      <c r="J211" s="64"/>
      <c r="K211" s="65"/>
      <c r="L211" s="66"/>
      <c r="M211" s="64"/>
      <c r="N211" s="64"/>
      <c r="O211" s="64"/>
      <c r="P211" s="64"/>
      <c r="Q211" s="64"/>
      <c r="R211" s="64"/>
    </row>
    <row r="212" spans="9:18" x14ac:dyDescent="0.25">
      <c r="I212" s="64"/>
      <c r="J212" s="64"/>
      <c r="K212" s="65"/>
      <c r="L212" s="66"/>
      <c r="M212" s="64"/>
      <c r="N212" s="64"/>
      <c r="O212" s="64"/>
      <c r="P212" s="64"/>
      <c r="Q212" s="64"/>
      <c r="R212" s="64"/>
    </row>
    <row r="213" spans="9:18" x14ac:dyDescent="0.25">
      <c r="I213" s="64"/>
      <c r="J213" s="64"/>
      <c r="K213" s="65"/>
      <c r="L213" s="66"/>
      <c r="M213" s="64"/>
      <c r="N213" s="64"/>
      <c r="O213" s="64"/>
      <c r="P213" s="64"/>
      <c r="Q213" s="64"/>
      <c r="R213" s="64"/>
    </row>
    <row r="214" spans="9:18" x14ac:dyDescent="0.25">
      <c r="I214" s="64"/>
      <c r="J214" s="64"/>
      <c r="K214" s="65"/>
      <c r="L214" s="66"/>
      <c r="M214" s="64"/>
      <c r="N214" s="64"/>
      <c r="O214" s="64"/>
      <c r="P214" s="64"/>
      <c r="Q214" s="64"/>
      <c r="R214" s="64"/>
    </row>
    <row r="215" spans="9:18" x14ac:dyDescent="0.25">
      <c r="I215" s="64"/>
      <c r="J215" s="64"/>
      <c r="K215" s="65"/>
      <c r="L215" s="66"/>
      <c r="M215" s="64"/>
      <c r="N215" s="64"/>
      <c r="O215" s="64"/>
      <c r="P215" s="64"/>
      <c r="Q215" s="64"/>
      <c r="R215" s="64"/>
    </row>
    <row r="216" spans="9:18" x14ac:dyDescent="0.25">
      <c r="I216" s="64"/>
      <c r="J216" s="64"/>
      <c r="K216" s="65"/>
      <c r="L216" s="66"/>
      <c r="M216" s="64"/>
      <c r="N216" s="64"/>
      <c r="O216" s="64"/>
      <c r="P216" s="64"/>
      <c r="Q216" s="64"/>
      <c r="R216" s="64"/>
    </row>
    <row r="217" spans="9:18" x14ac:dyDescent="0.25">
      <c r="I217" s="64"/>
      <c r="J217" s="64"/>
      <c r="K217" s="65"/>
      <c r="L217" s="66"/>
      <c r="M217" s="64"/>
      <c r="N217" s="64"/>
      <c r="O217" s="64"/>
      <c r="P217" s="64"/>
      <c r="Q217" s="64"/>
      <c r="R217" s="64"/>
    </row>
    <row r="218" spans="9:18" x14ac:dyDescent="0.25">
      <c r="I218" s="64"/>
      <c r="J218" s="64"/>
      <c r="K218" s="65"/>
      <c r="L218" s="66"/>
      <c r="M218" s="64"/>
      <c r="N218" s="64"/>
      <c r="O218" s="64"/>
      <c r="P218" s="64"/>
      <c r="Q218" s="64"/>
      <c r="R218" s="64"/>
    </row>
    <row r="219" spans="9:18" x14ac:dyDescent="0.25">
      <c r="I219" s="64"/>
      <c r="J219" s="64"/>
      <c r="K219" s="65"/>
      <c r="L219" s="66"/>
      <c r="M219" s="64"/>
      <c r="N219" s="64"/>
      <c r="O219" s="64"/>
      <c r="P219" s="64"/>
      <c r="Q219" s="64"/>
      <c r="R219" s="64"/>
    </row>
    <row r="220" spans="9:18" x14ac:dyDescent="0.25">
      <c r="I220" s="64"/>
      <c r="J220" s="64"/>
      <c r="K220" s="65"/>
      <c r="L220" s="66"/>
      <c r="M220" s="64"/>
      <c r="N220" s="64"/>
      <c r="O220" s="64"/>
      <c r="P220" s="64"/>
      <c r="Q220" s="64"/>
      <c r="R220" s="64"/>
    </row>
    <row r="221" spans="9:18" x14ac:dyDescent="0.25">
      <c r="I221" s="64"/>
      <c r="J221" s="64"/>
      <c r="K221" s="65"/>
      <c r="L221" s="66"/>
      <c r="M221" s="64"/>
      <c r="N221" s="64"/>
      <c r="O221" s="64"/>
      <c r="P221" s="64"/>
      <c r="Q221" s="64"/>
      <c r="R221" s="64"/>
    </row>
    <row r="222" spans="9:18" x14ac:dyDescent="0.25">
      <c r="I222" s="64"/>
      <c r="J222" s="64"/>
      <c r="K222" s="65"/>
      <c r="L222" s="66"/>
      <c r="M222" s="64"/>
      <c r="N222" s="64"/>
      <c r="O222" s="64"/>
      <c r="P222" s="64"/>
      <c r="Q222" s="64"/>
      <c r="R222" s="64"/>
    </row>
    <row r="223" spans="9:18" x14ac:dyDescent="0.25">
      <c r="I223" s="64"/>
      <c r="J223" s="64"/>
      <c r="K223" s="65"/>
      <c r="L223" s="66"/>
      <c r="M223" s="64"/>
      <c r="N223" s="64"/>
      <c r="O223" s="64"/>
      <c r="P223" s="64"/>
      <c r="Q223" s="64"/>
      <c r="R223" s="64"/>
    </row>
    <row r="224" spans="9:18" x14ac:dyDescent="0.25">
      <c r="I224" s="64"/>
      <c r="J224" s="64"/>
      <c r="K224" s="65"/>
      <c r="L224" s="66"/>
      <c r="M224" s="64"/>
      <c r="N224" s="64"/>
      <c r="O224" s="64"/>
      <c r="P224" s="64"/>
      <c r="Q224" s="64"/>
      <c r="R224" s="64"/>
    </row>
    <row r="225" spans="9:18" x14ac:dyDescent="0.25">
      <c r="I225" s="64"/>
      <c r="J225" s="64"/>
      <c r="K225" s="65"/>
      <c r="L225" s="66"/>
      <c r="M225" s="64"/>
      <c r="N225" s="64"/>
      <c r="O225" s="64"/>
      <c r="P225" s="64"/>
      <c r="Q225" s="64"/>
      <c r="R225" s="64"/>
    </row>
    <row r="226" spans="9:18" x14ac:dyDescent="0.25">
      <c r="I226" s="64"/>
      <c r="J226" s="64"/>
      <c r="K226" s="65"/>
      <c r="L226" s="66"/>
      <c r="M226" s="64"/>
      <c r="N226" s="64"/>
      <c r="O226" s="64"/>
      <c r="P226" s="64"/>
      <c r="Q226" s="64"/>
      <c r="R226" s="64"/>
    </row>
    <row r="227" spans="9:18" x14ac:dyDescent="0.25">
      <c r="I227" s="64"/>
      <c r="J227" s="64"/>
      <c r="K227" s="65"/>
      <c r="L227" s="66"/>
      <c r="M227" s="64"/>
      <c r="N227" s="64"/>
      <c r="O227" s="64"/>
      <c r="P227" s="64"/>
      <c r="Q227" s="64"/>
      <c r="R227" s="64"/>
    </row>
    <row r="228" spans="9:18" x14ac:dyDescent="0.25">
      <c r="I228" s="64"/>
      <c r="J228" s="64"/>
      <c r="K228" s="65"/>
      <c r="L228" s="66"/>
      <c r="M228" s="64"/>
      <c r="N228" s="64"/>
      <c r="O228" s="64"/>
      <c r="P228" s="64"/>
      <c r="Q228" s="64"/>
      <c r="R228" s="64"/>
    </row>
    <row r="229" spans="9:18" x14ac:dyDescent="0.25">
      <c r="I229" s="64"/>
      <c r="J229" s="64"/>
      <c r="K229" s="65"/>
      <c r="L229" s="66"/>
      <c r="M229" s="64"/>
      <c r="N229" s="64"/>
      <c r="O229" s="64"/>
      <c r="P229" s="64"/>
      <c r="Q229" s="64"/>
      <c r="R229" s="64"/>
    </row>
    <row r="230" spans="9:18" x14ac:dyDescent="0.25">
      <c r="I230" s="64"/>
      <c r="J230" s="64"/>
      <c r="K230" s="65"/>
      <c r="L230" s="66"/>
      <c r="M230" s="64"/>
      <c r="N230" s="64"/>
      <c r="O230" s="64"/>
      <c r="P230" s="64"/>
      <c r="Q230" s="64"/>
      <c r="R230" s="64"/>
    </row>
    <row r="231" spans="9:18" x14ac:dyDescent="0.25">
      <c r="I231" s="64"/>
      <c r="J231" s="64"/>
      <c r="K231" s="65"/>
      <c r="L231" s="66"/>
      <c r="M231" s="64"/>
      <c r="N231" s="64"/>
      <c r="O231" s="64"/>
      <c r="P231" s="64"/>
      <c r="Q231" s="64"/>
      <c r="R231" s="64"/>
    </row>
    <row r="232" spans="9:18" x14ac:dyDescent="0.25">
      <c r="I232" s="64"/>
      <c r="J232" s="64"/>
      <c r="K232" s="65"/>
      <c r="L232" s="66"/>
      <c r="M232" s="64"/>
      <c r="N232" s="64"/>
      <c r="O232" s="64"/>
      <c r="P232" s="64"/>
      <c r="Q232" s="64"/>
      <c r="R232" s="64"/>
    </row>
    <row r="233" spans="9:18" x14ac:dyDescent="0.25">
      <c r="I233" s="64"/>
      <c r="J233" s="64"/>
      <c r="K233" s="65"/>
      <c r="L233" s="66"/>
      <c r="M233" s="64"/>
      <c r="N233" s="64"/>
      <c r="O233" s="64"/>
      <c r="P233" s="64"/>
      <c r="Q233" s="64"/>
      <c r="R233" s="64"/>
    </row>
    <row r="234" spans="9:18" x14ac:dyDescent="0.25">
      <c r="I234" s="64"/>
      <c r="J234" s="64"/>
      <c r="K234" s="65"/>
      <c r="L234" s="66"/>
      <c r="M234" s="64"/>
      <c r="N234" s="64"/>
      <c r="O234" s="64"/>
      <c r="P234" s="64"/>
      <c r="Q234" s="64"/>
      <c r="R234" s="64"/>
    </row>
    <row r="235" spans="9:18" x14ac:dyDescent="0.25">
      <c r="I235" s="64"/>
      <c r="J235" s="64"/>
      <c r="K235" s="65"/>
      <c r="L235" s="66"/>
      <c r="M235" s="64"/>
      <c r="N235" s="64"/>
      <c r="O235" s="64"/>
      <c r="P235" s="64"/>
      <c r="Q235" s="64"/>
      <c r="R235" s="64"/>
    </row>
    <row r="236" spans="9:18" x14ac:dyDescent="0.25">
      <c r="I236" s="64"/>
      <c r="J236" s="64"/>
      <c r="K236" s="65"/>
      <c r="L236" s="66"/>
      <c r="M236" s="64"/>
      <c r="N236" s="64"/>
      <c r="O236" s="64"/>
      <c r="P236" s="64"/>
      <c r="Q236" s="64"/>
      <c r="R236" s="64"/>
    </row>
    <row r="237" spans="9:18" x14ac:dyDescent="0.25">
      <c r="I237" s="64"/>
      <c r="J237" s="64"/>
      <c r="K237" s="65"/>
      <c r="L237" s="66"/>
      <c r="M237" s="64"/>
      <c r="N237" s="64"/>
      <c r="O237" s="64"/>
      <c r="P237" s="64"/>
      <c r="Q237" s="64"/>
      <c r="R237" s="64"/>
    </row>
    <row r="238" spans="9:18" x14ac:dyDescent="0.25">
      <c r="I238" s="64"/>
      <c r="J238" s="64"/>
      <c r="K238" s="65"/>
      <c r="L238" s="66"/>
      <c r="M238" s="64"/>
      <c r="N238" s="64"/>
      <c r="O238" s="64"/>
      <c r="P238" s="64"/>
      <c r="Q238" s="64"/>
      <c r="R238" s="64"/>
    </row>
    <row r="239" spans="9:18" x14ac:dyDescent="0.25">
      <c r="I239" s="64"/>
      <c r="J239" s="64"/>
      <c r="K239" s="65"/>
      <c r="L239" s="66"/>
      <c r="M239" s="64"/>
      <c r="N239" s="64"/>
      <c r="O239" s="64"/>
      <c r="P239" s="64"/>
      <c r="Q239" s="64"/>
      <c r="R239" s="64"/>
    </row>
    <row r="240" spans="9:18" x14ac:dyDescent="0.25">
      <c r="I240" s="64"/>
      <c r="J240" s="64"/>
      <c r="K240" s="65"/>
      <c r="L240" s="66"/>
      <c r="M240" s="64"/>
      <c r="N240" s="64"/>
      <c r="O240" s="64"/>
      <c r="P240" s="64"/>
      <c r="Q240" s="64"/>
      <c r="R240" s="64"/>
    </row>
    <row r="241" spans="9:18" x14ac:dyDescent="0.25">
      <c r="I241" s="64"/>
      <c r="J241" s="64"/>
      <c r="K241" s="65"/>
      <c r="L241" s="66"/>
      <c r="M241" s="64"/>
      <c r="N241" s="64"/>
      <c r="O241" s="64"/>
      <c r="P241" s="64"/>
      <c r="Q241" s="64"/>
      <c r="R241" s="64"/>
    </row>
    <row r="242" spans="9:18" x14ac:dyDescent="0.25">
      <c r="I242" s="64"/>
      <c r="J242" s="64"/>
      <c r="K242" s="65"/>
      <c r="L242" s="66"/>
      <c r="M242" s="64"/>
      <c r="N242" s="64"/>
      <c r="O242" s="64"/>
      <c r="P242" s="64"/>
      <c r="Q242" s="64"/>
      <c r="R242" s="64"/>
    </row>
    <row r="243" spans="9:18" x14ac:dyDescent="0.25">
      <c r="I243" s="64"/>
      <c r="J243" s="64"/>
      <c r="K243" s="65"/>
      <c r="L243" s="66"/>
      <c r="M243" s="64"/>
      <c r="N243" s="64"/>
      <c r="O243" s="64"/>
      <c r="P243" s="64"/>
      <c r="Q243" s="64"/>
      <c r="R243" s="64"/>
    </row>
    <row r="244" spans="9:18" x14ac:dyDescent="0.25">
      <c r="I244" s="64"/>
      <c r="J244" s="64"/>
      <c r="K244" s="65"/>
      <c r="L244" s="66"/>
      <c r="M244" s="64"/>
      <c r="N244" s="64"/>
      <c r="O244" s="64"/>
      <c r="P244" s="64"/>
      <c r="Q244" s="64"/>
      <c r="R244" s="64"/>
    </row>
    <row r="245" spans="9:18" x14ac:dyDescent="0.25">
      <c r="I245" s="64"/>
      <c r="J245" s="64"/>
      <c r="K245" s="65"/>
      <c r="L245" s="66"/>
      <c r="M245" s="64"/>
      <c r="N245" s="64"/>
      <c r="O245" s="64"/>
      <c r="P245" s="64"/>
      <c r="Q245" s="64"/>
      <c r="R245" s="64"/>
    </row>
    <row r="246" spans="9:18" x14ac:dyDescent="0.25">
      <c r="I246" s="64"/>
      <c r="J246" s="64"/>
      <c r="K246" s="65"/>
      <c r="L246" s="66"/>
      <c r="M246" s="64"/>
      <c r="N246" s="64"/>
      <c r="O246" s="64"/>
      <c r="P246" s="64"/>
      <c r="Q246" s="64"/>
      <c r="R246" s="64"/>
    </row>
    <row r="247" spans="9:18" x14ac:dyDescent="0.25">
      <c r="I247" s="64"/>
      <c r="J247" s="64"/>
      <c r="K247" s="65"/>
      <c r="L247" s="66"/>
      <c r="M247" s="64"/>
      <c r="N247" s="64"/>
      <c r="O247" s="64"/>
      <c r="P247" s="64"/>
      <c r="Q247" s="64"/>
      <c r="R247" s="64"/>
    </row>
    <row r="248" spans="9:18" x14ac:dyDescent="0.25">
      <c r="I248" s="64"/>
      <c r="J248" s="64"/>
      <c r="K248" s="65"/>
      <c r="L248" s="66"/>
      <c r="M248" s="64"/>
      <c r="N248" s="64"/>
      <c r="O248" s="64"/>
      <c r="P248" s="64"/>
      <c r="Q248" s="64"/>
      <c r="R248" s="64"/>
    </row>
    <row r="249" spans="9:18" x14ac:dyDescent="0.25">
      <c r="I249" s="64"/>
      <c r="J249" s="64"/>
      <c r="K249" s="65"/>
      <c r="L249" s="66"/>
      <c r="M249" s="64"/>
      <c r="N249" s="64"/>
      <c r="O249" s="64"/>
      <c r="P249" s="64"/>
      <c r="Q249" s="64"/>
      <c r="R249" s="64"/>
    </row>
    <row r="250" spans="9:18" x14ac:dyDescent="0.25">
      <c r="I250" s="64"/>
      <c r="J250" s="64"/>
      <c r="K250" s="65"/>
      <c r="L250" s="66"/>
      <c r="M250" s="64"/>
      <c r="N250" s="64"/>
      <c r="O250" s="64"/>
      <c r="P250" s="64"/>
      <c r="Q250" s="64"/>
      <c r="R250" s="64"/>
    </row>
    <row r="251" spans="9:18" x14ac:dyDescent="0.25">
      <c r="I251" s="64"/>
      <c r="J251" s="64"/>
      <c r="K251" s="65"/>
      <c r="L251" s="66"/>
      <c r="M251" s="64"/>
      <c r="N251" s="64"/>
      <c r="O251" s="64"/>
      <c r="P251" s="64"/>
      <c r="Q251" s="64"/>
      <c r="R251" s="64"/>
    </row>
    <row r="252" spans="9:18" x14ac:dyDescent="0.25">
      <c r="I252" s="64"/>
      <c r="J252" s="64"/>
      <c r="K252" s="65"/>
      <c r="L252" s="66"/>
      <c r="M252" s="64"/>
      <c r="N252" s="64"/>
      <c r="O252" s="64"/>
      <c r="P252" s="64"/>
      <c r="Q252" s="64"/>
      <c r="R252" s="64"/>
    </row>
    <row r="253" spans="9:18" x14ac:dyDescent="0.25">
      <c r="I253" s="64"/>
      <c r="J253" s="64"/>
      <c r="K253" s="65"/>
      <c r="L253" s="66"/>
      <c r="M253" s="64"/>
      <c r="N253" s="64"/>
      <c r="O253" s="64"/>
      <c r="P253" s="64"/>
      <c r="Q253" s="64"/>
      <c r="R253" s="64"/>
    </row>
    <row r="254" spans="9:18" x14ac:dyDescent="0.25">
      <c r="I254" s="64"/>
      <c r="J254" s="64"/>
      <c r="K254" s="65"/>
      <c r="L254" s="66"/>
      <c r="M254" s="64"/>
      <c r="N254" s="64"/>
      <c r="O254" s="64"/>
      <c r="P254" s="64"/>
      <c r="Q254" s="64"/>
      <c r="R254" s="64"/>
    </row>
    <row r="255" spans="9:18" x14ac:dyDescent="0.25">
      <c r="I255" s="64"/>
      <c r="J255" s="64"/>
      <c r="K255" s="65"/>
      <c r="L255" s="66"/>
      <c r="M255" s="64"/>
      <c r="N255" s="64"/>
      <c r="O255" s="64"/>
      <c r="P255" s="64"/>
      <c r="Q255" s="64"/>
      <c r="R255" s="64"/>
    </row>
    <row r="256" spans="9:18" x14ac:dyDescent="0.25">
      <c r="I256" s="64"/>
      <c r="J256" s="64"/>
      <c r="K256" s="65"/>
      <c r="L256" s="66"/>
      <c r="M256" s="64"/>
      <c r="N256" s="64"/>
      <c r="O256" s="64"/>
      <c r="P256" s="64"/>
      <c r="Q256" s="64"/>
      <c r="R256" s="64"/>
    </row>
    <row r="257" spans="9:18" x14ac:dyDescent="0.25">
      <c r="I257" s="64"/>
      <c r="J257" s="64"/>
      <c r="K257" s="65"/>
      <c r="L257" s="66"/>
      <c r="M257" s="64"/>
      <c r="N257" s="64"/>
      <c r="O257" s="64"/>
      <c r="P257" s="64"/>
      <c r="Q257" s="64"/>
      <c r="R257" s="64"/>
    </row>
    <row r="258" spans="9:18" x14ac:dyDescent="0.25">
      <c r="I258" s="64"/>
      <c r="J258" s="64"/>
      <c r="K258" s="65"/>
      <c r="L258" s="66"/>
      <c r="M258" s="64"/>
      <c r="N258" s="64"/>
      <c r="O258" s="64"/>
      <c r="P258" s="64"/>
      <c r="Q258" s="64"/>
      <c r="R258" s="64"/>
    </row>
    <row r="259" spans="9:18" x14ac:dyDescent="0.25">
      <c r="I259" s="64"/>
      <c r="J259" s="64"/>
      <c r="K259" s="65"/>
      <c r="L259" s="66"/>
      <c r="M259" s="64"/>
      <c r="N259" s="64"/>
      <c r="O259" s="64"/>
      <c r="P259" s="64"/>
      <c r="Q259" s="64"/>
      <c r="R259" s="64"/>
    </row>
    <row r="260" spans="9:18" x14ac:dyDescent="0.25">
      <c r="I260" s="64"/>
      <c r="J260" s="64"/>
      <c r="K260" s="65"/>
      <c r="L260" s="66"/>
      <c r="M260" s="64"/>
      <c r="N260" s="64"/>
      <c r="O260" s="64"/>
      <c r="P260" s="64"/>
      <c r="Q260" s="64"/>
      <c r="R260" s="64"/>
    </row>
    <row r="261" spans="9:18" x14ac:dyDescent="0.25">
      <c r="I261" s="64"/>
      <c r="J261" s="64"/>
      <c r="K261" s="65"/>
      <c r="L261" s="66"/>
      <c r="M261" s="64"/>
      <c r="N261" s="64"/>
      <c r="O261" s="64"/>
      <c r="P261" s="64"/>
      <c r="Q261" s="64"/>
      <c r="R261" s="64"/>
    </row>
    <row r="262" spans="9:18" x14ac:dyDescent="0.25">
      <c r="I262" s="64"/>
      <c r="J262" s="64"/>
      <c r="K262" s="65"/>
      <c r="L262" s="66"/>
      <c r="M262" s="64"/>
      <c r="N262" s="64"/>
      <c r="O262" s="64"/>
      <c r="P262" s="64"/>
      <c r="Q262" s="64"/>
      <c r="R262" s="64"/>
    </row>
    <row r="263" spans="9:18" x14ac:dyDescent="0.25">
      <c r="I263" s="64"/>
      <c r="J263" s="64"/>
      <c r="K263" s="65"/>
      <c r="L263" s="66"/>
      <c r="M263" s="64"/>
      <c r="N263" s="64"/>
      <c r="O263" s="64"/>
      <c r="P263" s="64"/>
      <c r="Q263" s="64"/>
      <c r="R263" s="64"/>
    </row>
    <row r="264" spans="9:18" x14ac:dyDescent="0.25">
      <c r="I264" s="64"/>
      <c r="J264" s="64"/>
      <c r="K264" s="65"/>
      <c r="L264" s="66"/>
      <c r="M264" s="64"/>
      <c r="N264" s="64"/>
      <c r="O264" s="64"/>
      <c r="P264" s="64"/>
      <c r="Q264" s="64"/>
      <c r="R264" s="64"/>
    </row>
    <row r="265" spans="9:18" x14ac:dyDescent="0.25">
      <c r="I265" s="64"/>
      <c r="J265" s="64"/>
      <c r="K265" s="65"/>
      <c r="L265" s="66"/>
      <c r="M265" s="64"/>
      <c r="N265" s="64"/>
      <c r="O265" s="64"/>
      <c r="P265" s="64"/>
      <c r="Q265" s="64"/>
      <c r="R265" s="64"/>
    </row>
    <row r="266" spans="9:18" x14ac:dyDescent="0.25">
      <c r="I266" s="64"/>
      <c r="J266" s="64"/>
      <c r="K266" s="65"/>
      <c r="L266" s="66"/>
      <c r="M266" s="64"/>
      <c r="N266" s="64"/>
      <c r="O266" s="64"/>
      <c r="P266" s="64"/>
      <c r="Q266" s="64"/>
      <c r="R266" s="64"/>
    </row>
    <row r="267" spans="9:18" x14ac:dyDescent="0.25">
      <c r="I267" s="64"/>
      <c r="J267" s="64"/>
      <c r="K267" s="65"/>
      <c r="L267" s="66"/>
      <c r="M267" s="64"/>
      <c r="N267" s="64"/>
      <c r="O267" s="64"/>
      <c r="P267" s="64"/>
      <c r="Q267" s="64"/>
      <c r="R267" s="64"/>
    </row>
    <row r="268" spans="9:18" x14ac:dyDescent="0.25">
      <c r="I268" s="64"/>
      <c r="J268" s="64"/>
      <c r="K268" s="65"/>
      <c r="L268" s="66"/>
      <c r="M268" s="64"/>
      <c r="N268" s="64"/>
      <c r="O268" s="64"/>
      <c r="P268" s="64"/>
      <c r="Q268" s="64"/>
      <c r="R268" s="64"/>
    </row>
    <row r="269" spans="9:18" x14ac:dyDescent="0.25">
      <c r="I269" s="64"/>
      <c r="J269" s="64"/>
      <c r="K269" s="65"/>
      <c r="L269" s="66"/>
      <c r="M269" s="64"/>
      <c r="N269" s="64"/>
      <c r="O269" s="64"/>
      <c r="P269" s="64"/>
      <c r="Q269" s="64"/>
      <c r="R269" s="64"/>
    </row>
    <row r="270" spans="9:18" x14ac:dyDescent="0.25">
      <c r="I270" s="64"/>
      <c r="J270" s="64"/>
      <c r="K270" s="65"/>
      <c r="L270" s="66"/>
      <c r="M270" s="64"/>
      <c r="N270" s="64"/>
      <c r="O270" s="64"/>
      <c r="P270" s="64"/>
      <c r="Q270" s="64"/>
      <c r="R270" s="64"/>
    </row>
    <row r="271" spans="9:18" x14ac:dyDescent="0.25">
      <c r="I271" s="64"/>
      <c r="J271" s="64"/>
      <c r="K271" s="65"/>
      <c r="L271" s="66"/>
      <c r="M271" s="64"/>
      <c r="N271" s="64"/>
      <c r="O271" s="64"/>
      <c r="P271" s="64"/>
      <c r="Q271" s="64"/>
      <c r="R271" s="64"/>
    </row>
    <row r="272" spans="9:18" x14ac:dyDescent="0.25">
      <c r="I272" s="64"/>
      <c r="J272" s="64"/>
      <c r="K272" s="65"/>
      <c r="L272" s="66"/>
      <c r="M272" s="64"/>
      <c r="N272" s="64"/>
      <c r="O272" s="64"/>
      <c r="P272" s="64"/>
      <c r="Q272" s="64"/>
      <c r="R272" s="64"/>
    </row>
    <row r="273" spans="2:18" x14ac:dyDescent="0.25">
      <c r="I273" s="64"/>
      <c r="J273" s="64"/>
      <c r="K273" s="65"/>
      <c r="L273" s="66"/>
      <c r="M273" s="64"/>
      <c r="N273" s="64"/>
      <c r="O273" s="64"/>
      <c r="P273" s="64"/>
      <c r="Q273" s="64"/>
      <c r="R273" s="64"/>
    </row>
    <row r="274" spans="2:18" x14ac:dyDescent="0.25">
      <c r="I274" s="64"/>
      <c r="J274" s="64"/>
      <c r="K274" s="65"/>
      <c r="L274" s="66"/>
      <c r="M274" s="64"/>
      <c r="N274" s="64"/>
      <c r="O274" s="64"/>
      <c r="P274" s="64"/>
      <c r="Q274" s="64"/>
      <c r="R274" s="64"/>
    </row>
    <row r="275" spans="2:18" x14ac:dyDescent="0.25">
      <c r="I275" s="64"/>
      <c r="J275" s="64"/>
      <c r="K275" s="65"/>
      <c r="L275" s="66"/>
      <c r="M275" s="64"/>
      <c r="N275" s="64"/>
      <c r="O275" s="64"/>
      <c r="P275" s="64"/>
      <c r="Q275" s="64"/>
      <c r="R275" s="64"/>
    </row>
    <row r="276" spans="2:18" x14ac:dyDescent="0.25">
      <c r="I276" s="64"/>
      <c r="J276" s="64"/>
      <c r="K276" s="65"/>
      <c r="L276" s="66"/>
      <c r="M276" s="64"/>
      <c r="N276" s="64"/>
      <c r="O276" s="64"/>
      <c r="P276" s="64"/>
      <c r="Q276" s="64"/>
      <c r="R276" s="64"/>
    </row>
    <row r="277" spans="2:18" x14ac:dyDescent="0.25">
      <c r="I277" s="64"/>
      <c r="J277" s="64"/>
      <c r="K277" s="65"/>
      <c r="L277" s="66"/>
      <c r="M277" s="64"/>
      <c r="N277" s="64"/>
      <c r="O277" s="64"/>
      <c r="P277" s="64"/>
      <c r="Q277" s="64"/>
      <c r="R277" s="64"/>
    </row>
    <row r="278" spans="2:18" x14ac:dyDescent="0.25">
      <c r="I278" s="64"/>
      <c r="J278" s="64"/>
      <c r="K278" s="65"/>
      <c r="L278" s="66"/>
      <c r="M278" s="64"/>
      <c r="N278" s="64"/>
      <c r="O278" s="64"/>
      <c r="P278" s="64"/>
      <c r="Q278" s="64"/>
      <c r="R278" s="64"/>
    </row>
    <row r="279" spans="2:18" x14ac:dyDescent="0.25">
      <c r="I279" s="64"/>
      <c r="J279" s="64"/>
      <c r="K279" s="65"/>
      <c r="L279" s="66"/>
      <c r="M279" s="64"/>
      <c r="N279" s="64"/>
      <c r="O279" s="64"/>
      <c r="P279" s="64"/>
      <c r="Q279" s="64"/>
      <c r="R279" s="64"/>
    </row>
    <row r="280" spans="2:18" x14ac:dyDescent="0.25">
      <c r="I280" s="64"/>
      <c r="J280" s="64"/>
      <c r="K280" s="65"/>
      <c r="L280" s="66"/>
      <c r="M280" s="64"/>
      <c r="N280" s="64"/>
      <c r="O280" s="64"/>
      <c r="P280" s="64"/>
      <c r="Q280" s="64"/>
      <c r="R280" s="64"/>
    </row>
    <row r="281" spans="2:18" x14ac:dyDescent="0.25">
      <c r="I281" s="64"/>
      <c r="J281" s="64"/>
      <c r="K281" s="65"/>
      <c r="L281" s="66"/>
      <c r="M281" s="64"/>
      <c r="N281" s="64"/>
      <c r="O281" s="64"/>
      <c r="P281" s="64"/>
      <c r="Q281" s="64"/>
      <c r="R281" s="64"/>
    </row>
    <row r="282" spans="2:18" ht="18.75" x14ac:dyDescent="0.3">
      <c r="B282" s="1" t="s">
        <v>241</v>
      </c>
      <c r="I282" s="64"/>
      <c r="J282" s="64"/>
      <c r="K282" s="65"/>
      <c r="L282" s="66"/>
      <c r="M282" s="64"/>
      <c r="N282" s="64"/>
      <c r="O282" s="64"/>
      <c r="P282" s="64"/>
      <c r="Q282" s="64"/>
      <c r="R282" s="64"/>
    </row>
    <row r="283" spans="2:18" x14ac:dyDescent="0.25">
      <c r="I283" s="64"/>
      <c r="J283" s="64"/>
      <c r="K283" s="65"/>
      <c r="L283" s="66"/>
      <c r="M283" s="64"/>
      <c r="N283" s="64"/>
      <c r="O283" s="64"/>
      <c r="P283" s="64"/>
      <c r="Q283" s="64"/>
      <c r="R283" s="64"/>
    </row>
    <row r="284" spans="2:18" x14ac:dyDescent="0.25">
      <c r="I284" s="64"/>
      <c r="J284" s="64"/>
      <c r="K284" s="65"/>
      <c r="L284" s="66"/>
      <c r="M284" s="64"/>
      <c r="N284" s="64"/>
      <c r="O284" s="64"/>
      <c r="P284" s="64"/>
      <c r="Q284" s="64"/>
      <c r="R284" s="64"/>
    </row>
    <row r="285" spans="2:18" x14ac:dyDescent="0.25">
      <c r="I285" s="64"/>
      <c r="J285" s="64"/>
      <c r="K285" s="65"/>
      <c r="L285" s="66"/>
      <c r="M285" s="64"/>
      <c r="N285" s="64"/>
      <c r="O285" s="64"/>
      <c r="P285" s="64"/>
      <c r="Q285" s="64"/>
      <c r="R285" s="64"/>
    </row>
    <row r="286" spans="2:18" x14ac:dyDescent="0.25">
      <c r="I286" s="64"/>
      <c r="J286" s="64"/>
      <c r="K286" s="65"/>
      <c r="L286" s="66"/>
      <c r="M286" s="64"/>
      <c r="N286" s="64"/>
      <c r="O286" s="64"/>
      <c r="P286" s="64"/>
      <c r="Q286" s="64"/>
      <c r="R286" s="64"/>
    </row>
    <row r="287" spans="2:18" x14ac:dyDescent="0.25">
      <c r="I287" s="64"/>
      <c r="J287" s="64"/>
      <c r="K287" s="65"/>
      <c r="L287" s="66"/>
      <c r="M287" s="64"/>
      <c r="N287" s="64"/>
      <c r="O287" s="64"/>
      <c r="P287" s="64"/>
      <c r="Q287" s="64"/>
      <c r="R287" s="64"/>
    </row>
    <row r="288" spans="2:18" x14ac:dyDescent="0.25">
      <c r="I288" s="64"/>
      <c r="J288" s="64"/>
      <c r="K288" s="65"/>
      <c r="L288" s="66"/>
      <c r="M288" s="64"/>
      <c r="N288" s="64"/>
      <c r="O288" s="64"/>
      <c r="P288" s="64"/>
      <c r="Q288" s="64"/>
      <c r="R288" s="64"/>
    </row>
    <row r="289" spans="9:18" x14ac:dyDescent="0.25">
      <c r="I289" s="64"/>
      <c r="J289" s="64"/>
      <c r="K289" s="65"/>
      <c r="L289" s="66"/>
      <c r="M289" s="64"/>
      <c r="N289" s="64"/>
      <c r="O289" s="64"/>
      <c r="P289" s="64"/>
      <c r="Q289" s="64"/>
      <c r="R289" s="64"/>
    </row>
    <row r="290" spans="9:18" x14ac:dyDescent="0.25">
      <c r="I290" s="64"/>
      <c r="J290" s="64"/>
      <c r="K290" s="65"/>
      <c r="L290" s="66"/>
      <c r="M290" s="64"/>
      <c r="N290" s="64"/>
      <c r="O290" s="64"/>
      <c r="P290" s="64"/>
      <c r="Q290" s="64"/>
      <c r="R290" s="64"/>
    </row>
    <row r="291" spans="9:18" x14ac:dyDescent="0.25">
      <c r="I291" s="64"/>
      <c r="J291" s="64"/>
      <c r="K291" s="65"/>
      <c r="L291" s="66"/>
      <c r="M291" s="64"/>
      <c r="N291" s="64"/>
      <c r="O291" s="64"/>
      <c r="P291" s="64"/>
      <c r="Q291" s="64"/>
      <c r="R291" s="64"/>
    </row>
    <row r="292" spans="9:18" x14ac:dyDescent="0.25">
      <c r="I292" s="64"/>
      <c r="J292" s="64"/>
      <c r="K292" s="65"/>
      <c r="L292" s="66"/>
      <c r="M292" s="64"/>
      <c r="N292" s="64"/>
      <c r="O292" s="64"/>
      <c r="P292" s="64"/>
      <c r="Q292" s="64"/>
      <c r="R292" s="64"/>
    </row>
    <row r="293" spans="9:18" x14ac:dyDescent="0.25">
      <c r="I293" s="64"/>
      <c r="J293" s="64"/>
      <c r="K293" s="65"/>
      <c r="L293" s="66"/>
      <c r="M293" s="64"/>
      <c r="N293" s="64"/>
      <c r="O293" s="64"/>
      <c r="P293" s="64"/>
      <c r="Q293" s="64"/>
      <c r="R293" s="64"/>
    </row>
    <row r="294" spans="9:18" x14ac:dyDescent="0.25">
      <c r="I294" s="64"/>
      <c r="J294" s="64"/>
      <c r="K294" s="65"/>
      <c r="L294" s="66"/>
      <c r="M294" s="64"/>
      <c r="N294" s="64"/>
      <c r="O294" s="64"/>
      <c r="P294" s="64"/>
      <c r="Q294" s="64"/>
      <c r="R294" s="64"/>
    </row>
    <row r="295" spans="9:18" x14ac:dyDescent="0.25">
      <c r="I295" s="64"/>
      <c r="J295" s="64"/>
      <c r="K295" s="65"/>
      <c r="L295" s="66"/>
      <c r="M295" s="64"/>
      <c r="N295" s="64"/>
      <c r="O295" s="64"/>
      <c r="P295" s="64"/>
      <c r="Q295" s="64"/>
      <c r="R295" s="64"/>
    </row>
    <row r="296" spans="9:18" x14ac:dyDescent="0.25">
      <c r="I296" s="64"/>
      <c r="J296" s="64"/>
      <c r="K296" s="65"/>
      <c r="L296" s="66"/>
      <c r="M296" s="64"/>
      <c r="N296" s="64"/>
      <c r="O296" s="64"/>
      <c r="P296" s="64"/>
      <c r="Q296" s="64"/>
      <c r="R296" s="64"/>
    </row>
    <row r="297" spans="9:18" x14ac:dyDescent="0.25">
      <c r="I297" s="64"/>
      <c r="J297" s="64"/>
      <c r="K297" s="65"/>
      <c r="L297" s="66"/>
      <c r="M297" s="64"/>
      <c r="N297" s="64"/>
      <c r="O297" s="64"/>
      <c r="P297" s="64"/>
      <c r="Q297" s="64"/>
      <c r="R297" s="64"/>
    </row>
    <row r="298" spans="9:18" x14ac:dyDescent="0.25">
      <c r="I298" s="64"/>
      <c r="J298" s="64"/>
      <c r="K298" s="65"/>
      <c r="L298" s="66"/>
      <c r="M298" s="64"/>
      <c r="N298" s="64"/>
      <c r="O298" s="64"/>
      <c r="P298" s="64"/>
      <c r="Q298" s="64"/>
      <c r="R298" s="64"/>
    </row>
    <row r="299" spans="9:18" x14ac:dyDescent="0.25">
      <c r="I299" s="64"/>
      <c r="J299" s="64"/>
      <c r="K299" s="65"/>
      <c r="L299" s="66"/>
      <c r="M299" s="64"/>
      <c r="N299" s="64"/>
      <c r="O299" s="64"/>
      <c r="P299" s="64"/>
      <c r="Q299" s="64"/>
      <c r="R299" s="64"/>
    </row>
    <row r="300" spans="9:18" x14ac:dyDescent="0.25">
      <c r="I300" s="64"/>
      <c r="J300" s="64"/>
      <c r="K300" s="65"/>
      <c r="L300" s="66"/>
      <c r="M300" s="64"/>
      <c r="N300" s="64"/>
      <c r="O300" s="64"/>
      <c r="P300" s="64"/>
      <c r="Q300" s="64"/>
      <c r="R300" s="64"/>
    </row>
    <row r="301" spans="9:18" x14ac:dyDescent="0.25">
      <c r="I301" s="64"/>
      <c r="J301" s="64"/>
      <c r="K301" s="65"/>
      <c r="L301" s="66"/>
      <c r="M301" s="64"/>
      <c r="N301" s="64"/>
      <c r="O301" s="64"/>
      <c r="P301" s="64"/>
      <c r="Q301" s="64"/>
      <c r="R301" s="64"/>
    </row>
    <row r="302" spans="9:18" x14ac:dyDescent="0.25">
      <c r="I302" s="64"/>
      <c r="J302" s="64"/>
      <c r="K302" s="65"/>
      <c r="L302" s="66"/>
      <c r="M302" s="64"/>
      <c r="N302" s="64"/>
      <c r="O302" s="64"/>
      <c r="P302" s="64"/>
      <c r="Q302" s="64"/>
      <c r="R302" s="64"/>
    </row>
    <row r="303" spans="9:18" x14ac:dyDescent="0.25">
      <c r="I303" s="64"/>
      <c r="J303" s="64"/>
      <c r="K303" s="65"/>
      <c r="L303" s="66"/>
      <c r="M303" s="64"/>
      <c r="N303" s="64"/>
      <c r="O303" s="64"/>
      <c r="P303" s="64"/>
      <c r="Q303" s="64"/>
      <c r="R303" s="64"/>
    </row>
    <row r="304" spans="9:18" x14ac:dyDescent="0.25">
      <c r="I304" s="64"/>
      <c r="J304" s="64"/>
      <c r="K304" s="65"/>
      <c r="L304" s="66"/>
      <c r="M304" s="64"/>
      <c r="N304" s="64"/>
      <c r="O304" s="64"/>
      <c r="P304" s="64"/>
      <c r="Q304" s="64"/>
      <c r="R304" s="64"/>
    </row>
    <row r="305" spans="9:18" x14ac:dyDescent="0.25">
      <c r="I305" s="64"/>
      <c r="J305" s="64"/>
      <c r="K305" s="65"/>
      <c r="L305" s="66"/>
      <c r="M305" s="64"/>
      <c r="N305" s="64"/>
      <c r="O305" s="64"/>
      <c r="P305" s="64"/>
      <c r="Q305" s="64"/>
      <c r="R305" s="64"/>
    </row>
    <row r="306" spans="9:18" x14ac:dyDescent="0.25">
      <c r="I306" s="64"/>
      <c r="J306" s="64"/>
      <c r="K306" s="65"/>
      <c r="L306" s="66"/>
      <c r="M306" s="64"/>
      <c r="N306" s="64"/>
      <c r="O306" s="64"/>
      <c r="P306" s="64"/>
      <c r="Q306" s="64"/>
      <c r="R306" s="64"/>
    </row>
    <row r="307" spans="9:18" x14ac:dyDescent="0.25">
      <c r="I307" s="64"/>
      <c r="J307" s="64"/>
      <c r="K307" s="65"/>
      <c r="L307" s="66"/>
      <c r="M307" s="64"/>
      <c r="N307" s="64"/>
      <c r="O307" s="64"/>
      <c r="P307" s="64"/>
      <c r="Q307" s="64"/>
      <c r="R307" s="64"/>
    </row>
    <row r="308" spans="9:18" x14ac:dyDescent="0.25">
      <c r="I308" s="64"/>
      <c r="J308" s="64"/>
      <c r="K308" s="65"/>
      <c r="L308" s="66"/>
      <c r="M308" s="64"/>
      <c r="N308" s="64"/>
      <c r="O308" s="64"/>
      <c r="P308" s="64"/>
      <c r="Q308" s="64"/>
      <c r="R308" s="64"/>
    </row>
    <row r="309" spans="9:18" x14ac:dyDescent="0.25">
      <c r="I309" s="64"/>
      <c r="J309" s="64"/>
      <c r="K309" s="65"/>
      <c r="L309" s="66"/>
      <c r="M309" s="64"/>
      <c r="N309" s="64"/>
      <c r="O309" s="64"/>
      <c r="P309" s="64"/>
      <c r="Q309" s="64"/>
      <c r="R309" s="64"/>
    </row>
    <row r="310" spans="9:18" x14ac:dyDescent="0.25">
      <c r="I310" s="64"/>
      <c r="J310" s="64"/>
      <c r="K310" s="65"/>
      <c r="L310" s="66"/>
      <c r="M310" s="64"/>
      <c r="N310" s="64"/>
      <c r="O310" s="64"/>
      <c r="P310" s="64"/>
      <c r="Q310" s="64"/>
      <c r="R310" s="64"/>
    </row>
    <row r="311" spans="9:18" x14ac:dyDescent="0.25">
      <c r="I311" s="64"/>
      <c r="J311" s="64"/>
      <c r="K311" s="65"/>
      <c r="L311" s="66"/>
      <c r="M311" s="64"/>
      <c r="N311" s="64"/>
      <c r="O311" s="64"/>
      <c r="P311" s="64"/>
      <c r="Q311" s="64"/>
      <c r="R311" s="64"/>
    </row>
    <row r="312" spans="9:18" x14ac:dyDescent="0.25">
      <c r="I312" s="64"/>
      <c r="J312" s="64"/>
      <c r="K312" s="65"/>
      <c r="L312" s="66"/>
      <c r="M312" s="64"/>
      <c r="N312" s="64"/>
      <c r="O312" s="64"/>
      <c r="P312" s="64"/>
      <c r="Q312" s="64"/>
      <c r="R312" s="64"/>
    </row>
    <row r="313" spans="9:18" x14ac:dyDescent="0.25">
      <c r="I313" s="64"/>
      <c r="J313" s="64"/>
      <c r="K313" s="65"/>
      <c r="L313" s="66"/>
      <c r="M313" s="64"/>
      <c r="N313" s="64"/>
      <c r="O313" s="64"/>
      <c r="P313" s="64"/>
      <c r="Q313" s="64"/>
      <c r="R313" s="64"/>
    </row>
    <row r="314" spans="9:18" x14ac:dyDescent="0.25">
      <c r="I314" s="64"/>
      <c r="J314" s="64"/>
      <c r="K314" s="65"/>
      <c r="L314" s="66"/>
      <c r="M314" s="64"/>
      <c r="N314" s="64"/>
      <c r="O314" s="64"/>
      <c r="P314" s="64"/>
      <c r="Q314" s="64"/>
      <c r="R314" s="64"/>
    </row>
    <row r="315" spans="9:18" x14ac:dyDescent="0.25">
      <c r="I315" s="64"/>
      <c r="J315" s="64"/>
      <c r="K315" s="65"/>
      <c r="L315" s="66"/>
      <c r="M315" s="64"/>
      <c r="N315" s="64"/>
      <c r="O315" s="64"/>
      <c r="P315" s="64"/>
      <c r="Q315" s="64"/>
      <c r="R315" s="64"/>
    </row>
    <row r="316" spans="9:18" x14ac:dyDescent="0.25">
      <c r="I316" s="64"/>
      <c r="J316" s="64"/>
      <c r="K316" s="65"/>
      <c r="L316" s="66"/>
      <c r="M316" s="64"/>
      <c r="N316" s="64"/>
      <c r="O316" s="64"/>
      <c r="P316" s="64"/>
      <c r="Q316" s="64"/>
      <c r="R316" s="64"/>
    </row>
    <row r="317" spans="9:18" x14ac:dyDescent="0.25">
      <c r="I317" s="64"/>
      <c r="J317" s="64"/>
      <c r="K317" s="65"/>
      <c r="L317" s="66"/>
      <c r="M317" s="64"/>
      <c r="N317" s="64"/>
      <c r="O317" s="64"/>
      <c r="P317" s="64"/>
      <c r="Q317" s="64"/>
      <c r="R317" s="64"/>
    </row>
    <row r="318" spans="9:18" x14ac:dyDescent="0.25">
      <c r="I318" s="64"/>
      <c r="J318" s="64"/>
      <c r="K318" s="65"/>
      <c r="L318" s="66"/>
      <c r="M318" s="64"/>
      <c r="N318" s="64"/>
      <c r="O318" s="64"/>
      <c r="P318" s="64"/>
      <c r="Q318" s="64"/>
      <c r="R318" s="64"/>
    </row>
    <row r="319" spans="9:18" x14ac:dyDescent="0.25">
      <c r="I319" s="64"/>
      <c r="J319" s="64"/>
      <c r="K319" s="65"/>
      <c r="L319" s="66"/>
      <c r="M319" s="64"/>
      <c r="N319" s="64"/>
      <c r="O319" s="64"/>
      <c r="P319" s="64"/>
      <c r="Q319" s="64"/>
      <c r="R319" s="64"/>
    </row>
    <row r="320" spans="9:18" x14ac:dyDescent="0.25">
      <c r="I320" s="64"/>
      <c r="J320" s="64"/>
      <c r="K320" s="65"/>
      <c r="L320" s="66"/>
      <c r="M320" s="64"/>
      <c r="N320" s="64"/>
      <c r="O320" s="64"/>
      <c r="P320" s="64"/>
      <c r="Q320" s="64"/>
      <c r="R320" s="64"/>
    </row>
    <row r="321" spans="9:18" x14ac:dyDescent="0.25">
      <c r="I321" s="64"/>
      <c r="J321" s="64"/>
      <c r="K321" s="65"/>
      <c r="L321" s="66"/>
      <c r="M321" s="64"/>
      <c r="N321" s="64"/>
      <c r="O321" s="64"/>
      <c r="P321" s="64"/>
      <c r="Q321" s="64"/>
      <c r="R321" s="64"/>
    </row>
    <row r="322" spans="9:18" x14ac:dyDescent="0.25">
      <c r="I322" s="64"/>
      <c r="J322" s="64"/>
      <c r="K322" s="65"/>
      <c r="L322" s="66"/>
      <c r="M322" s="64"/>
      <c r="N322" s="64"/>
      <c r="O322" s="64"/>
      <c r="P322" s="64"/>
      <c r="Q322" s="64"/>
      <c r="R322" s="64"/>
    </row>
    <row r="323" spans="9:18" x14ac:dyDescent="0.25">
      <c r="I323" s="64"/>
      <c r="J323" s="64"/>
      <c r="K323" s="65"/>
      <c r="L323" s="66"/>
      <c r="M323" s="64"/>
      <c r="N323" s="64"/>
      <c r="O323" s="64"/>
      <c r="P323" s="64"/>
      <c r="Q323" s="64"/>
      <c r="R323" s="64"/>
    </row>
    <row r="324" spans="9:18" x14ac:dyDescent="0.25">
      <c r="I324" s="64"/>
      <c r="J324" s="64"/>
      <c r="K324" s="65"/>
      <c r="L324" s="66"/>
      <c r="M324" s="64"/>
      <c r="N324" s="64"/>
      <c r="O324" s="64"/>
      <c r="P324" s="64"/>
      <c r="Q324" s="64"/>
      <c r="R324" s="64"/>
    </row>
    <row r="325" spans="9:18" x14ac:dyDescent="0.25">
      <c r="I325" s="64"/>
      <c r="J325" s="64"/>
      <c r="K325" s="65"/>
      <c r="L325" s="66"/>
      <c r="M325" s="64"/>
      <c r="N325" s="64"/>
      <c r="O325" s="64"/>
      <c r="P325" s="64"/>
      <c r="Q325" s="64"/>
      <c r="R325" s="64"/>
    </row>
    <row r="326" spans="9:18" x14ac:dyDescent="0.25">
      <c r="I326" s="64"/>
      <c r="J326" s="64"/>
      <c r="K326" s="65"/>
      <c r="L326" s="66"/>
      <c r="M326" s="64"/>
      <c r="N326" s="64"/>
      <c r="O326" s="64"/>
      <c r="P326" s="64"/>
      <c r="Q326" s="64"/>
      <c r="R326" s="64"/>
    </row>
    <row r="327" spans="9:18" x14ac:dyDescent="0.25">
      <c r="I327" s="64"/>
      <c r="J327" s="64"/>
      <c r="K327" s="65"/>
      <c r="L327" s="66"/>
      <c r="M327" s="64"/>
      <c r="N327" s="64"/>
      <c r="O327" s="64"/>
      <c r="P327" s="64"/>
      <c r="Q327" s="64"/>
      <c r="R327" s="64"/>
    </row>
    <row r="328" spans="9:18" x14ac:dyDescent="0.25">
      <c r="I328" s="64"/>
      <c r="J328" s="64"/>
      <c r="K328" s="65"/>
      <c r="L328" s="66"/>
      <c r="M328" s="64"/>
      <c r="N328" s="64"/>
      <c r="O328" s="64"/>
      <c r="P328" s="64"/>
      <c r="Q328" s="64"/>
      <c r="R328" s="64"/>
    </row>
    <row r="329" spans="9:18" x14ac:dyDescent="0.25">
      <c r="I329" s="64"/>
      <c r="J329" s="64"/>
      <c r="K329" s="65"/>
      <c r="L329" s="66"/>
      <c r="M329" s="64"/>
      <c r="N329" s="64"/>
      <c r="O329" s="64"/>
      <c r="P329" s="64"/>
      <c r="Q329" s="64"/>
      <c r="R329" s="64"/>
    </row>
    <row r="330" spans="9:18" x14ac:dyDescent="0.25">
      <c r="I330" s="64"/>
      <c r="J330" s="64"/>
      <c r="K330" s="65"/>
      <c r="L330" s="66"/>
      <c r="M330" s="64"/>
      <c r="N330" s="64"/>
      <c r="O330" s="64"/>
      <c r="P330" s="64"/>
      <c r="Q330" s="64"/>
      <c r="R330" s="64"/>
    </row>
    <row r="331" spans="9:18" x14ac:dyDescent="0.25">
      <c r="I331" s="64"/>
      <c r="J331" s="64"/>
      <c r="K331" s="65"/>
      <c r="L331" s="66"/>
      <c r="M331" s="64"/>
      <c r="N331" s="64"/>
      <c r="O331" s="64"/>
      <c r="P331" s="64"/>
      <c r="Q331" s="64"/>
      <c r="R331" s="64"/>
    </row>
    <row r="332" spans="9:18" x14ac:dyDescent="0.25">
      <c r="I332" s="64"/>
      <c r="J332" s="64"/>
      <c r="K332" s="65"/>
      <c r="L332" s="66"/>
      <c r="M332" s="64"/>
      <c r="N332" s="64"/>
      <c r="O332" s="64"/>
      <c r="P332" s="64"/>
      <c r="Q332" s="64"/>
      <c r="R332" s="64"/>
    </row>
    <row r="333" spans="9:18" x14ac:dyDescent="0.25">
      <c r="I333" s="64"/>
      <c r="J333" s="64"/>
      <c r="K333" s="65"/>
      <c r="L333" s="66"/>
      <c r="M333" s="64"/>
      <c r="N333" s="64"/>
      <c r="O333" s="64"/>
      <c r="P333" s="64"/>
      <c r="Q333" s="64"/>
      <c r="R333" s="64"/>
    </row>
    <row r="334" spans="9:18" x14ac:dyDescent="0.25">
      <c r="I334" s="64"/>
      <c r="J334" s="64"/>
      <c r="K334" s="65"/>
      <c r="L334" s="66"/>
      <c r="M334" s="64"/>
      <c r="N334" s="64"/>
      <c r="O334" s="64"/>
      <c r="P334" s="64"/>
      <c r="Q334" s="64"/>
      <c r="R334" s="64"/>
    </row>
    <row r="335" spans="9:18" x14ac:dyDescent="0.25">
      <c r="I335" s="64"/>
      <c r="J335" s="64"/>
      <c r="K335" s="65"/>
      <c r="L335" s="66"/>
      <c r="M335" s="64"/>
      <c r="N335" s="64"/>
      <c r="O335" s="64"/>
      <c r="P335" s="64"/>
      <c r="Q335" s="64"/>
      <c r="R335" s="64"/>
    </row>
    <row r="336" spans="9:18" x14ac:dyDescent="0.25">
      <c r="I336" s="64"/>
      <c r="J336" s="64"/>
      <c r="K336" s="65"/>
      <c r="L336" s="66"/>
      <c r="M336" s="64"/>
      <c r="N336" s="64"/>
      <c r="O336" s="64"/>
      <c r="P336" s="64"/>
      <c r="Q336" s="64"/>
      <c r="R336" s="64"/>
    </row>
    <row r="337" spans="1:18" x14ac:dyDescent="0.25">
      <c r="I337" s="64"/>
      <c r="J337" s="64"/>
      <c r="K337" s="65"/>
      <c r="L337" s="66"/>
      <c r="M337" s="64"/>
      <c r="N337" s="64"/>
      <c r="O337" s="64"/>
      <c r="P337" s="64"/>
      <c r="Q337" s="64"/>
      <c r="R337" s="64"/>
    </row>
    <row r="338" spans="1:18" x14ac:dyDescent="0.25">
      <c r="I338" s="64"/>
      <c r="J338" s="64"/>
      <c r="K338" s="65"/>
      <c r="L338" s="66"/>
      <c r="M338" s="64"/>
      <c r="N338" s="64"/>
      <c r="O338" s="64"/>
      <c r="P338" s="64"/>
      <c r="Q338" s="64"/>
      <c r="R338" s="64"/>
    </row>
    <row r="339" spans="1:18" x14ac:dyDescent="0.25">
      <c r="I339" s="64"/>
      <c r="J339" s="64"/>
      <c r="K339" s="65"/>
      <c r="L339" s="66"/>
      <c r="M339" s="64"/>
      <c r="N339" s="64"/>
      <c r="O339" s="64"/>
      <c r="P339" s="64"/>
      <c r="Q339" s="64"/>
      <c r="R339" s="64"/>
    </row>
    <row r="340" spans="1:18" x14ac:dyDescent="0.25">
      <c r="I340" s="64"/>
      <c r="J340" s="64"/>
      <c r="K340" s="65"/>
      <c r="L340" s="66"/>
      <c r="M340" s="64"/>
      <c r="N340" s="64"/>
      <c r="O340" s="64"/>
      <c r="P340" s="64"/>
      <c r="Q340" s="64"/>
      <c r="R340" s="64"/>
    </row>
    <row r="341" spans="1:18" x14ac:dyDescent="0.25">
      <c r="I341" s="64"/>
      <c r="J341" s="64"/>
      <c r="K341" s="65"/>
      <c r="L341" s="66"/>
      <c r="M341" s="64"/>
      <c r="N341" s="64"/>
      <c r="O341" s="64"/>
      <c r="P341" s="64"/>
      <c r="Q341" s="64"/>
      <c r="R341" s="64"/>
    </row>
    <row r="342" spans="1:18" x14ac:dyDescent="0.25">
      <c r="I342" s="64"/>
      <c r="J342" s="64"/>
      <c r="K342" s="65"/>
      <c r="L342" s="66"/>
      <c r="M342" s="64"/>
      <c r="N342" s="64"/>
      <c r="O342" s="64"/>
      <c r="P342" s="64"/>
      <c r="Q342" s="64"/>
      <c r="R342" s="64"/>
    </row>
    <row r="343" spans="1:18" x14ac:dyDescent="0.25">
      <c r="I343" s="64"/>
      <c r="J343" s="64"/>
      <c r="K343" s="65"/>
      <c r="L343" s="66"/>
      <c r="M343" s="64"/>
      <c r="N343" s="64"/>
      <c r="O343" s="64"/>
      <c r="P343" s="64"/>
      <c r="Q343" s="64"/>
      <c r="R343" s="64"/>
    </row>
    <row r="344" spans="1:18" x14ac:dyDescent="0.25">
      <c r="I344" s="64"/>
      <c r="J344" s="64"/>
      <c r="K344" s="65"/>
      <c r="L344" s="66"/>
      <c r="M344" s="64"/>
      <c r="N344" s="64"/>
      <c r="O344" s="64"/>
      <c r="P344" s="64"/>
      <c r="Q344" s="64"/>
      <c r="R344" s="64"/>
    </row>
    <row r="345" spans="1:18" x14ac:dyDescent="0.25">
      <c r="I345" s="64"/>
      <c r="J345" s="64"/>
      <c r="K345" s="65"/>
      <c r="L345" s="66"/>
      <c r="M345" s="64"/>
      <c r="N345" s="64"/>
      <c r="O345" s="64"/>
      <c r="P345" s="64"/>
      <c r="Q345" s="64"/>
      <c r="R345" s="64"/>
    </row>
    <row r="346" spans="1:18" x14ac:dyDescent="0.25">
      <c r="I346" s="64"/>
      <c r="J346" s="64"/>
      <c r="K346" s="65"/>
      <c r="L346" s="66"/>
      <c r="M346" s="64"/>
      <c r="N346" s="64"/>
      <c r="O346" s="64"/>
      <c r="P346" s="64"/>
      <c r="Q346" s="64"/>
      <c r="R346" s="64"/>
    </row>
    <row r="347" spans="1:18" x14ac:dyDescent="0.25">
      <c r="I347" s="64"/>
      <c r="J347" s="64"/>
      <c r="K347" s="65"/>
      <c r="L347" s="66"/>
      <c r="M347" s="64"/>
      <c r="N347" s="64"/>
      <c r="O347" s="64"/>
      <c r="P347" s="64"/>
      <c r="Q347" s="64"/>
      <c r="R347" s="64"/>
    </row>
    <row r="348" spans="1:18" x14ac:dyDescent="0.25">
      <c r="I348" s="64"/>
      <c r="J348" s="64"/>
      <c r="K348" s="65"/>
      <c r="L348" s="66"/>
      <c r="M348" s="64"/>
      <c r="N348" s="64"/>
      <c r="O348" s="64"/>
      <c r="P348" s="64"/>
      <c r="Q348" s="64"/>
      <c r="R348" s="64"/>
    </row>
    <row r="349" spans="1:18" x14ac:dyDescent="0.25">
      <c r="I349" s="64"/>
      <c r="J349" s="64"/>
      <c r="K349" s="65"/>
      <c r="L349" s="66"/>
      <c r="M349" s="64"/>
      <c r="N349" s="64"/>
      <c r="O349" s="64"/>
      <c r="P349" s="64"/>
      <c r="Q349" s="64"/>
      <c r="R349" s="64"/>
    </row>
    <row r="350" spans="1:18" ht="15.75" x14ac:dyDescent="0.25">
      <c r="A350" s="2"/>
      <c r="B350" s="67" t="s">
        <v>234</v>
      </c>
      <c r="I350" s="64"/>
      <c r="J350" s="64"/>
      <c r="K350" s="65"/>
      <c r="L350" s="66"/>
      <c r="M350" s="64"/>
      <c r="N350" s="64"/>
      <c r="O350" s="64"/>
      <c r="P350" s="64"/>
      <c r="Q350" s="64"/>
      <c r="R350" s="64"/>
    </row>
    <row r="351" spans="1:18" ht="15.75" x14ac:dyDescent="0.25">
      <c r="B351" s="2" t="s">
        <v>235</v>
      </c>
      <c r="I351" s="64"/>
      <c r="J351" s="64"/>
      <c r="K351" s="65"/>
      <c r="L351" s="66"/>
      <c r="M351" s="64"/>
      <c r="N351" s="64"/>
      <c r="O351" s="64"/>
      <c r="P351" s="64"/>
      <c r="Q351" s="64"/>
      <c r="R351" s="64"/>
    </row>
    <row r="352" spans="1:18" x14ac:dyDescent="0.25">
      <c r="I352" s="64"/>
      <c r="J352" s="64"/>
      <c r="K352" s="65"/>
      <c r="L352" s="66"/>
      <c r="M352" s="64"/>
      <c r="N352" s="64"/>
      <c r="O352" s="64"/>
      <c r="P352" s="64"/>
      <c r="Q352" s="64"/>
      <c r="R352" s="64"/>
    </row>
    <row r="353" spans="4:18" ht="15.75" x14ac:dyDescent="0.25">
      <c r="D353" s="2" t="s">
        <v>236</v>
      </c>
      <c r="I353" s="64"/>
      <c r="J353" s="64"/>
      <c r="K353" s="65"/>
      <c r="L353" s="66"/>
      <c r="M353" s="64"/>
      <c r="N353" s="64"/>
      <c r="O353" s="64"/>
      <c r="P353" s="64"/>
      <c r="Q353" s="64"/>
      <c r="R353" s="64"/>
    </row>
    <row r="354" spans="4:18" x14ac:dyDescent="0.25">
      <c r="I354" s="64"/>
      <c r="J354" s="64"/>
      <c r="K354" s="65"/>
      <c r="L354" s="66"/>
      <c r="M354" s="64"/>
      <c r="N354" s="64"/>
      <c r="O354" s="64"/>
      <c r="P354" s="64"/>
      <c r="Q354" s="64"/>
      <c r="R354" s="64"/>
    </row>
    <row r="355" spans="4:18" x14ac:dyDescent="0.25">
      <c r="I355" s="64"/>
      <c r="J355" s="64"/>
      <c r="K355" s="65"/>
      <c r="L355" s="66"/>
      <c r="M355" s="64"/>
      <c r="N355" s="64"/>
      <c r="O355" s="64"/>
      <c r="P355" s="64"/>
      <c r="Q355" s="64"/>
      <c r="R355" s="64"/>
    </row>
    <row r="356" spans="4:18" x14ac:dyDescent="0.25">
      <c r="I356" s="64"/>
      <c r="J356" s="64"/>
      <c r="K356" s="65"/>
      <c r="L356" s="66"/>
      <c r="M356" s="64"/>
      <c r="N356" s="64"/>
      <c r="O356" s="64"/>
      <c r="P356" s="64"/>
      <c r="Q356" s="64"/>
      <c r="R356" s="64"/>
    </row>
    <row r="357" spans="4:18" x14ac:dyDescent="0.25">
      <c r="I357" s="64"/>
      <c r="J357" s="64"/>
      <c r="K357" s="65"/>
      <c r="L357" s="66"/>
      <c r="M357" s="64"/>
      <c r="N357" s="64"/>
      <c r="O357" s="64"/>
      <c r="P357" s="64"/>
      <c r="Q357" s="64"/>
      <c r="R357" s="64"/>
    </row>
    <row r="358" spans="4:18" x14ac:dyDescent="0.25">
      <c r="I358" s="64"/>
      <c r="J358" s="64"/>
      <c r="K358" s="65"/>
      <c r="L358" s="66"/>
      <c r="M358" s="64"/>
      <c r="N358" s="64"/>
      <c r="O358" s="64"/>
      <c r="P358" s="64"/>
      <c r="Q358" s="64"/>
      <c r="R358" s="64"/>
    </row>
    <row r="359" spans="4:18" x14ac:dyDescent="0.25">
      <c r="I359" s="64"/>
      <c r="J359" s="64"/>
      <c r="K359" s="65"/>
      <c r="L359" s="66"/>
      <c r="M359" s="64"/>
      <c r="N359" s="64"/>
      <c r="O359" s="64"/>
      <c r="P359" s="64"/>
      <c r="Q359" s="64"/>
      <c r="R359" s="64"/>
    </row>
    <row r="360" spans="4:18" x14ac:dyDescent="0.25">
      <c r="I360" s="64"/>
      <c r="J360" s="64"/>
      <c r="K360" s="65"/>
      <c r="L360" s="66"/>
      <c r="M360" s="64"/>
      <c r="N360" s="64"/>
      <c r="O360" s="64"/>
      <c r="P360" s="64"/>
      <c r="Q360" s="64"/>
      <c r="R360" s="64"/>
    </row>
    <row r="361" spans="4:18" x14ac:dyDescent="0.25">
      <c r="I361" s="64"/>
      <c r="J361" s="64"/>
      <c r="K361" s="65"/>
      <c r="L361" s="66"/>
      <c r="M361" s="64"/>
      <c r="N361" s="64"/>
      <c r="O361" s="64"/>
      <c r="P361" s="64"/>
      <c r="Q361" s="64"/>
      <c r="R361" s="64"/>
    </row>
    <row r="362" spans="4:18" x14ac:dyDescent="0.25">
      <c r="I362" s="64"/>
      <c r="J362" s="64"/>
      <c r="K362" s="65"/>
      <c r="L362" s="66"/>
      <c r="M362" s="64"/>
      <c r="N362" s="64"/>
      <c r="O362" s="64"/>
      <c r="P362" s="64"/>
      <c r="Q362" s="64"/>
      <c r="R362" s="64"/>
    </row>
    <row r="363" spans="4:18" x14ac:dyDescent="0.25">
      <c r="I363" s="64"/>
      <c r="J363" s="64"/>
      <c r="K363" s="65"/>
      <c r="L363" s="66"/>
      <c r="M363" s="64"/>
      <c r="N363" s="64"/>
      <c r="O363" s="64"/>
      <c r="P363" s="64"/>
      <c r="Q363" s="64"/>
      <c r="R363" s="64"/>
    </row>
    <row r="364" spans="4:18" x14ac:dyDescent="0.25">
      <c r="I364" s="64"/>
      <c r="J364" s="64"/>
      <c r="K364" s="65"/>
      <c r="L364" s="66"/>
      <c r="M364" s="64"/>
      <c r="N364" s="64"/>
      <c r="O364" s="64"/>
      <c r="P364" s="64"/>
      <c r="Q364" s="64"/>
      <c r="R364" s="64"/>
    </row>
    <row r="365" spans="4:18" x14ac:dyDescent="0.25">
      <c r="I365" s="64"/>
      <c r="J365" s="64"/>
      <c r="K365" s="65"/>
      <c r="L365" s="66"/>
      <c r="M365" s="64"/>
      <c r="N365" s="64"/>
      <c r="O365" s="64"/>
      <c r="P365" s="64"/>
      <c r="Q365" s="64"/>
      <c r="R365" s="64"/>
    </row>
    <row r="366" spans="4:18" x14ac:dyDescent="0.25">
      <c r="I366" s="64"/>
      <c r="J366" s="64"/>
      <c r="K366" s="65"/>
      <c r="L366" s="66"/>
      <c r="M366" s="64"/>
      <c r="N366" s="64"/>
      <c r="O366" s="64"/>
      <c r="P366" s="64"/>
      <c r="Q366" s="64"/>
      <c r="R366" s="64"/>
    </row>
    <row r="367" spans="4:18" x14ac:dyDescent="0.25">
      <c r="I367" s="64"/>
      <c r="J367" s="64"/>
      <c r="K367" s="65"/>
      <c r="L367" s="66"/>
      <c r="M367" s="64"/>
      <c r="N367" s="64"/>
      <c r="O367" s="64"/>
      <c r="P367" s="64"/>
      <c r="Q367" s="64"/>
      <c r="R367" s="64"/>
    </row>
    <row r="368" spans="4:18" x14ac:dyDescent="0.25">
      <c r="I368" s="64"/>
      <c r="J368" s="64"/>
      <c r="K368" s="65"/>
      <c r="L368" s="66"/>
      <c r="M368" s="64"/>
      <c r="N368" s="64"/>
      <c r="O368" s="64"/>
      <c r="P368" s="64"/>
      <c r="Q368" s="64"/>
      <c r="R368" s="64"/>
    </row>
    <row r="369" spans="2:18" ht="15.75" x14ac:dyDescent="0.25">
      <c r="B369" s="2" t="s">
        <v>238</v>
      </c>
      <c r="I369" s="64"/>
      <c r="J369" s="64"/>
      <c r="K369" s="65"/>
      <c r="L369" s="66"/>
      <c r="M369" s="64"/>
      <c r="N369" s="64"/>
      <c r="O369" s="64"/>
      <c r="P369" s="64"/>
      <c r="Q369" s="64"/>
      <c r="R369" s="64"/>
    </row>
    <row r="370" spans="2:18" x14ac:dyDescent="0.25">
      <c r="I370" s="64"/>
      <c r="J370" s="64"/>
      <c r="K370" s="65"/>
      <c r="L370" s="66"/>
      <c r="M370" s="64"/>
      <c r="N370" s="64"/>
      <c r="O370" s="64"/>
      <c r="P370" s="64"/>
      <c r="Q370" s="64"/>
      <c r="R370" s="64"/>
    </row>
    <row r="371" spans="2:18" x14ac:dyDescent="0.25">
      <c r="I371" s="64"/>
      <c r="J371" s="64"/>
      <c r="K371" s="65"/>
      <c r="L371" s="66"/>
      <c r="M371" s="64"/>
      <c r="N371" s="64"/>
      <c r="O371" s="64"/>
      <c r="P371" s="64"/>
      <c r="Q371" s="64"/>
      <c r="R371" s="64"/>
    </row>
    <row r="372" spans="2:18" x14ac:dyDescent="0.25">
      <c r="I372" s="64"/>
      <c r="J372" s="64"/>
      <c r="K372" s="65"/>
      <c r="L372" s="66"/>
      <c r="M372" s="64"/>
      <c r="N372" s="64"/>
      <c r="O372" s="64"/>
      <c r="P372" s="64"/>
      <c r="Q372" s="64"/>
      <c r="R372" s="64"/>
    </row>
    <row r="373" spans="2:18" x14ac:dyDescent="0.25">
      <c r="I373" s="64"/>
      <c r="J373" s="64"/>
      <c r="K373" s="65"/>
      <c r="L373" s="66"/>
      <c r="M373" s="64"/>
      <c r="N373" s="64"/>
      <c r="O373" s="64"/>
      <c r="P373" s="64"/>
      <c r="Q373" s="64"/>
      <c r="R373" s="64"/>
    </row>
    <row r="374" spans="2:18" x14ac:dyDescent="0.25">
      <c r="I374" s="64"/>
      <c r="J374" s="64"/>
      <c r="K374" s="65"/>
      <c r="L374" s="66"/>
      <c r="M374" s="64"/>
      <c r="N374" s="64"/>
      <c r="O374" s="64"/>
      <c r="P374" s="64"/>
      <c r="Q374" s="64"/>
      <c r="R374" s="64"/>
    </row>
    <row r="375" spans="2:18" x14ac:dyDescent="0.25">
      <c r="I375" s="64"/>
      <c r="J375" s="64"/>
      <c r="K375" s="65"/>
      <c r="L375" s="66"/>
      <c r="M375" s="64"/>
      <c r="N375" s="64"/>
      <c r="O375" s="64"/>
      <c r="P375" s="64"/>
      <c r="Q375" s="64"/>
      <c r="R375" s="64"/>
    </row>
    <row r="376" spans="2:18" x14ac:dyDescent="0.25">
      <c r="I376" s="64"/>
      <c r="J376" s="64"/>
      <c r="K376" s="65"/>
      <c r="L376" s="66"/>
      <c r="M376" s="64"/>
      <c r="N376" s="64"/>
      <c r="O376" s="64"/>
      <c r="P376" s="64"/>
      <c r="Q376" s="64"/>
      <c r="R376" s="64"/>
    </row>
    <row r="377" spans="2:18" x14ac:dyDescent="0.25">
      <c r="I377" s="64"/>
      <c r="J377" s="64"/>
      <c r="K377" s="65"/>
      <c r="L377" s="66"/>
      <c r="M377" s="64"/>
      <c r="N377" s="64"/>
      <c r="O377" s="64"/>
      <c r="P377" s="64"/>
      <c r="Q377" s="64"/>
      <c r="R377" s="64"/>
    </row>
    <row r="378" spans="2:18" x14ac:dyDescent="0.25">
      <c r="I378" s="64"/>
      <c r="J378" s="64"/>
      <c r="K378" s="65"/>
      <c r="L378" s="66"/>
      <c r="M378" s="64"/>
      <c r="N378" s="64"/>
      <c r="O378" s="64"/>
      <c r="P378" s="64"/>
      <c r="Q378" s="64"/>
      <c r="R378" s="64"/>
    </row>
    <row r="379" spans="2:18" x14ac:dyDescent="0.25">
      <c r="I379" s="64"/>
      <c r="J379" s="64"/>
      <c r="K379" s="65"/>
      <c r="L379" s="66"/>
      <c r="M379" s="64"/>
      <c r="N379" s="64"/>
      <c r="O379" s="64"/>
      <c r="P379" s="64"/>
      <c r="Q379" s="64"/>
      <c r="R379" s="64"/>
    </row>
    <row r="380" spans="2:18" x14ac:dyDescent="0.25">
      <c r="I380" s="64"/>
      <c r="J380" s="64"/>
      <c r="K380" s="65"/>
      <c r="L380" s="66"/>
      <c r="M380" s="64"/>
      <c r="N380" s="64"/>
      <c r="O380" s="64"/>
      <c r="P380" s="64"/>
      <c r="Q380" s="64"/>
      <c r="R380" s="64"/>
    </row>
    <row r="381" spans="2:18" x14ac:dyDescent="0.25">
      <c r="I381" s="64"/>
      <c r="J381" s="64"/>
      <c r="K381" s="65"/>
      <c r="L381" s="66"/>
      <c r="M381" s="64"/>
      <c r="N381" s="64"/>
      <c r="O381" s="64"/>
      <c r="P381" s="64"/>
      <c r="Q381" s="64"/>
      <c r="R381" s="64"/>
    </row>
    <row r="382" spans="2:18" x14ac:dyDescent="0.25">
      <c r="I382" s="64"/>
      <c r="J382" s="64"/>
      <c r="K382" s="65"/>
      <c r="L382" s="66"/>
      <c r="M382" s="64"/>
      <c r="N382" s="64"/>
      <c r="O382" s="64"/>
      <c r="P382" s="64"/>
      <c r="Q382" s="64"/>
      <c r="R382" s="64"/>
    </row>
    <row r="383" spans="2:18" x14ac:dyDescent="0.25">
      <c r="I383" s="64"/>
      <c r="J383" s="64"/>
      <c r="K383" s="65"/>
      <c r="L383" s="66"/>
      <c r="M383" s="64"/>
      <c r="N383" s="64"/>
      <c r="O383" s="64"/>
      <c r="P383" s="64"/>
      <c r="Q383" s="64"/>
      <c r="R383" s="64"/>
    </row>
    <row r="384" spans="2:18" x14ac:dyDescent="0.25">
      <c r="I384" s="64"/>
      <c r="J384" s="64"/>
      <c r="K384" s="65"/>
      <c r="L384" s="66"/>
      <c r="M384" s="64"/>
      <c r="N384" s="64"/>
      <c r="O384" s="64"/>
      <c r="P384" s="64"/>
      <c r="Q384" s="64"/>
      <c r="R384" s="64"/>
    </row>
    <row r="385" spans="2:18" x14ac:dyDescent="0.25">
      <c r="I385" s="64"/>
      <c r="J385" s="64"/>
      <c r="K385" s="65"/>
      <c r="L385" s="66"/>
      <c r="M385" s="64"/>
      <c r="N385" s="64"/>
      <c r="O385" s="64"/>
      <c r="P385" s="64"/>
      <c r="Q385" s="64"/>
      <c r="R385" s="64"/>
    </row>
    <row r="386" spans="2:18" x14ac:dyDescent="0.25">
      <c r="I386" s="64"/>
      <c r="J386" s="64"/>
      <c r="K386" s="65"/>
      <c r="L386" s="66"/>
      <c r="M386" s="64"/>
      <c r="N386" s="64"/>
      <c r="O386" s="64"/>
      <c r="P386" s="64"/>
      <c r="Q386" s="64"/>
      <c r="R386" s="64"/>
    </row>
    <row r="387" spans="2:18" ht="15.75" x14ac:dyDescent="0.25">
      <c r="B387" s="2" t="s">
        <v>237</v>
      </c>
      <c r="I387" s="64"/>
      <c r="J387" s="64"/>
      <c r="K387" s="65"/>
      <c r="L387" s="66"/>
      <c r="M387" s="64"/>
      <c r="N387" s="64"/>
      <c r="O387" s="64"/>
      <c r="P387" s="64"/>
      <c r="Q387" s="64"/>
      <c r="R387" s="64"/>
    </row>
    <row r="388" spans="2:18" x14ac:dyDescent="0.25">
      <c r="I388" s="64"/>
      <c r="J388" s="64"/>
      <c r="K388" s="65"/>
      <c r="L388" s="66"/>
      <c r="M388" s="64"/>
      <c r="N388" s="64"/>
      <c r="O388" s="64"/>
      <c r="P388" s="64"/>
      <c r="Q388" s="64"/>
      <c r="R388" s="64"/>
    </row>
    <row r="389" spans="2:18" x14ac:dyDescent="0.25">
      <c r="I389" s="64"/>
      <c r="J389" s="64"/>
      <c r="K389" s="65"/>
      <c r="L389" s="66"/>
      <c r="M389" s="64"/>
      <c r="N389" s="64"/>
      <c r="O389" s="64"/>
      <c r="P389" s="64"/>
      <c r="Q389" s="64"/>
      <c r="R389" s="64"/>
    </row>
    <row r="390" spans="2:18" x14ac:dyDescent="0.25">
      <c r="I390" s="64"/>
      <c r="J390" s="64"/>
      <c r="K390" s="65"/>
      <c r="L390" s="66"/>
      <c r="M390" s="64"/>
      <c r="N390" s="64"/>
      <c r="O390" s="64"/>
      <c r="P390" s="64"/>
      <c r="Q390" s="64"/>
      <c r="R390" s="64"/>
    </row>
    <row r="391" spans="2:18" x14ac:dyDescent="0.25">
      <c r="I391" s="64"/>
      <c r="J391" s="64"/>
      <c r="K391" s="65"/>
      <c r="L391" s="66"/>
      <c r="M391" s="64"/>
      <c r="N391" s="64"/>
      <c r="O391" s="64"/>
      <c r="P391" s="64"/>
      <c r="Q391" s="64"/>
      <c r="R391" s="64"/>
    </row>
    <row r="392" spans="2:18" x14ac:dyDescent="0.25">
      <c r="I392" s="64"/>
      <c r="J392" s="64"/>
      <c r="K392" s="65"/>
      <c r="L392" s="66"/>
      <c r="M392" s="64"/>
      <c r="N392" s="64"/>
      <c r="O392" s="64"/>
      <c r="P392" s="64"/>
      <c r="Q392" s="64"/>
      <c r="R392" s="64"/>
    </row>
    <row r="393" spans="2:18" x14ac:dyDescent="0.25">
      <c r="I393" s="64"/>
      <c r="J393" s="64"/>
      <c r="K393" s="65"/>
      <c r="L393" s="66"/>
      <c r="M393" s="64"/>
      <c r="N393" s="64"/>
      <c r="O393" s="64"/>
      <c r="P393" s="64"/>
      <c r="Q393" s="64"/>
      <c r="R393" s="64"/>
    </row>
    <row r="394" spans="2:18" x14ac:dyDescent="0.25">
      <c r="I394" s="64"/>
      <c r="J394" s="64"/>
      <c r="K394" s="65"/>
      <c r="L394" s="66"/>
      <c r="M394" s="64"/>
      <c r="N394" s="64"/>
      <c r="O394" s="64"/>
      <c r="P394" s="64"/>
      <c r="Q394" s="64"/>
      <c r="R394" s="64"/>
    </row>
    <row r="395" spans="2:18" x14ac:dyDescent="0.25">
      <c r="I395" s="64"/>
      <c r="J395" s="64"/>
      <c r="K395" s="65"/>
      <c r="L395" s="66"/>
      <c r="M395" s="64"/>
      <c r="N395" s="64"/>
      <c r="O395" s="64"/>
      <c r="P395" s="64"/>
      <c r="Q395" s="64"/>
      <c r="R395" s="64"/>
    </row>
    <row r="396" spans="2:18" x14ac:dyDescent="0.25">
      <c r="I396" s="64"/>
      <c r="J396" s="64"/>
      <c r="K396" s="65"/>
      <c r="L396" s="66"/>
      <c r="M396" s="64"/>
      <c r="N396" s="64"/>
      <c r="O396" s="64"/>
      <c r="P396" s="64"/>
      <c r="Q396" s="64"/>
      <c r="R396" s="64"/>
    </row>
    <row r="397" spans="2:18" x14ac:dyDescent="0.25">
      <c r="I397" s="64"/>
      <c r="J397" s="64"/>
      <c r="K397" s="65"/>
      <c r="L397" s="66"/>
      <c r="M397" s="64"/>
      <c r="N397" s="64"/>
      <c r="O397" s="64"/>
      <c r="P397" s="64"/>
      <c r="Q397" s="64"/>
      <c r="R397" s="64"/>
    </row>
    <row r="398" spans="2:18" x14ac:dyDescent="0.25">
      <c r="I398" s="64"/>
      <c r="J398" s="64"/>
      <c r="K398" s="65"/>
      <c r="L398" s="66"/>
      <c r="M398" s="64"/>
      <c r="N398" s="64"/>
      <c r="O398" s="64"/>
      <c r="P398" s="64"/>
      <c r="Q398" s="64"/>
      <c r="R398" s="64"/>
    </row>
    <row r="399" spans="2:18" x14ac:dyDescent="0.25">
      <c r="I399" s="64"/>
      <c r="J399" s="64"/>
      <c r="K399" s="65"/>
      <c r="L399" s="66"/>
      <c r="M399" s="64"/>
      <c r="N399" s="64"/>
      <c r="O399" s="64"/>
      <c r="P399" s="64"/>
      <c r="Q399" s="64"/>
      <c r="R399" s="64"/>
    </row>
    <row r="400" spans="2:18" x14ac:dyDescent="0.25">
      <c r="I400" s="64"/>
      <c r="J400" s="64"/>
      <c r="K400" s="65"/>
      <c r="L400" s="66"/>
      <c r="M400" s="64"/>
      <c r="N400" s="64"/>
      <c r="O400" s="64"/>
      <c r="P400" s="64"/>
      <c r="Q400" s="64"/>
      <c r="R400" s="64"/>
    </row>
    <row r="401" spans="9:18" x14ac:dyDescent="0.25">
      <c r="I401" s="64"/>
      <c r="J401" s="64"/>
      <c r="K401" s="65"/>
      <c r="L401" s="66"/>
      <c r="M401" s="64"/>
      <c r="N401" s="64"/>
      <c r="O401" s="64"/>
      <c r="P401" s="64"/>
      <c r="Q401" s="64"/>
      <c r="R401" s="64"/>
    </row>
    <row r="402" spans="9:18" x14ac:dyDescent="0.25">
      <c r="I402" s="64"/>
      <c r="J402" s="64"/>
      <c r="K402" s="65"/>
      <c r="L402" s="66"/>
      <c r="M402" s="64"/>
      <c r="N402" s="64"/>
      <c r="O402" s="64"/>
      <c r="P402" s="64"/>
      <c r="Q402" s="64"/>
      <c r="R402" s="64"/>
    </row>
    <row r="403" spans="9:18" x14ac:dyDescent="0.25">
      <c r="I403" s="64"/>
      <c r="J403" s="64"/>
      <c r="K403" s="65"/>
      <c r="L403" s="66"/>
      <c r="M403" s="64"/>
      <c r="N403" s="64"/>
      <c r="O403" s="64"/>
      <c r="P403" s="64"/>
      <c r="Q403" s="64"/>
      <c r="R403" s="64"/>
    </row>
    <row r="404" spans="9:18" x14ac:dyDescent="0.25">
      <c r="I404" s="64"/>
      <c r="J404" s="64"/>
      <c r="K404" s="65"/>
      <c r="L404" s="66"/>
      <c r="M404" s="64"/>
      <c r="N404" s="64"/>
      <c r="O404" s="64"/>
      <c r="P404" s="64"/>
      <c r="Q404" s="64"/>
      <c r="R404" s="64"/>
    </row>
    <row r="405" spans="9:18" x14ac:dyDescent="0.25">
      <c r="I405" s="64"/>
      <c r="J405" s="64"/>
      <c r="K405" s="65"/>
      <c r="L405" s="66"/>
      <c r="M405" s="64"/>
      <c r="N405" s="64"/>
      <c r="O405" s="64"/>
      <c r="P405" s="64"/>
      <c r="Q405" s="64"/>
      <c r="R405" s="64"/>
    </row>
    <row r="406" spans="9:18" x14ac:dyDescent="0.25">
      <c r="I406" s="64"/>
      <c r="J406" s="64"/>
      <c r="K406" s="65"/>
      <c r="L406" s="66"/>
      <c r="M406" s="64"/>
      <c r="N406" s="64"/>
      <c r="O406" s="64"/>
      <c r="P406" s="64"/>
      <c r="Q406" s="64"/>
      <c r="R406" s="64"/>
    </row>
    <row r="407" spans="9:18" x14ac:dyDescent="0.25">
      <c r="I407" s="64"/>
      <c r="J407" s="64"/>
      <c r="K407" s="65"/>
      <c r="L407" s="66"/>
      <c r="M407" s="64"/>
      <c r="N407" s="64"/>
      <c r="O407" s="64"/>
      <c r="P407" s="64"/>
      <c r="Q407" s="64"/>
      <c r="R407" s="64"/>
    </row>
    <row r="408" spans="9:18" x14ac:dyDescent="0.25">
      <c r="I408" s="64"/>
      <c r="J408" s="64"/>
      <c r="K408" s="65"/>
      <c r="L408" s="66"/>
      <c r="M408" s="64"/>
      <c r="N408" s="64"/>
      <c r="O408" s="64"/>
      <c r="P408" s="64"/>
      <c r="Q408" s="64"/>
      <c r="R408" s="64"/>
    </row>
    <row r="409" spans="9:18" x14ac:dyDescent="0.25">
      <c r="I409" s="64"/>
      <c r="J409" s="64"/>
      <c r="K409" s="65"/>
      <c r="L409" s="66"/>
      <c r="M409" s="64"/>
      <c r="N409" s="64"/>
      <c r="O409" s="64"/>
      <c r="P409" s="64"/>
      <c r="Q409" s="64"/>
      <c r="R409" s="64"/>
    </row>
    <row r="410" spans="9:18" x14ac:dyDescent="0.25">
      <c r="I410" s="64"/>
      <c r="J410" s="64"/>
      <c r="K410" s="65"/>
      <c r="L410" s="66"/>
      <c r="M410" s="64"/>
      <c r="N410" s="64"/>
      <c r="O410" s="64"/>
      <c r="P410" s="64"/>
      <c r="Q410" s="64"/>
      <c r="R410" s="64"/>
    </row>
    <row r="411" spans="9:18" x14ac:dyDescent="0.25">
      <c r="I411" s="64"/>
      <c r="J411" s="64"/>
      <c r="K411" s="65"/>
      <c r="L411" s="66"/>
      <c r="M411" s="64"/>
      <c r="N411" s="64"/>
      <c r="O411" s="64"/>
      <c r="P411" s="64"/>
      <c r="Q411" s="64"/>
      <c r="R411" s="64"/>
    </row>
    <row r="412" spans="9:18" x14ac:dyDescent="0.25">
      <c r="I412" s="64"/>
      <c r="J412" s="64"/>
      <c r="K412" s="65"/>
      <c r="L412" s="66"/>
      <c r="M412" s="64"/>
      <c r="N412" s="64"/>
      <c r="O412" s="64"/>
      <c r="P412" s="64"/>
      <c r="Q412" s="64"/>
      <c r="R412" s="64"/>
    </row>
    <row r="413" spans="9:18" x14ac:dyDescent="0.25">
      <c r="I413" s="64"/>
      <c r="J413" s="64"/>
      <c r="K413" s="65"/>
      <c r="L413" s="66"/>
      <c r="M413" s="64"/>
      <c r="N413" s="64"/>
      <c r="O413" s="64"/>
      <c r="P413" s="64"/>
      <c r="Q413" s="64"/>
      <c r="R413" s="64"/>
    </row>
    <row r="414" spans="9:18" x14ac:dyDescent="0.25">
      <c r="I414" s="64"/>
      <c r="J414" s="64"/>
      <c r="K414" s="65"/>
      <c r="L414" s="66"/>
      <c r="M414" s="64"/>
      <c r="N414" s="64"/>
      <c r="O414" s="64"/>
      <c r="P414" s="64"/>
      <c r="Q414" s="64"/>
      <c r="R414" s="64"/>
    </row>
    <row r="415" spans="9:18" x14ac:dyDescent="0.25">
      <c r="I415" s="64"/>
      <c r="J415" s="64"/>
      <c r="K415" s="65"/>
      <c r="L415" s="66"/>
      <c r="M415" s="64"/>
      <c r="N415" s="64"/>
      <c r="O415" s="64"/>
      <c r="P415" s="64"/>
      <c r="Q415" s="64"/>
      <c r="R415" s="64"/>
    </row>
    <row r="416" spans="9:18" x14ac:dyDescent="0.25">
      <c r="I416" s="64"/>
      <c r="J416" s="64"/>
      <c r="K416" s="65"/>
      <c r="L416" s="66"/>
      <c r="M416" s="64"/>
      <c r="N416" s="64"/>
      <c r="O416" s="64"/>
      <c r="P416" s="64"/>
      <c r="Q416" s="64"/>
      <c r="R416" s="64"/>
    </row>
    <row r="417" spans="2:18" x14ac:dyDescent="0.25">
      <c r="B417" s="32" t="s">
        <v>162</v>
      </c>
      <c r="I417" s="64"/>
      <c r="J417" s="64"/>
      <c r="K417" s="65"/>
      <c r="L417" s="66"/>
      <c r="M417" s="64"/>
      <c r="N417" s="64"/>
      <c r="O417" s="64"/>
      <c r="P417" s="64"/>
      <c r="Q417" s="64"/>
      <c r="R417" s="64"/>
    </row>
    <row r="418" spans="2:18" x14ac:dyDescent="0.25">
      <c r="I418" s="64"/>
      <c r="J418" s="64"/>
      <c r="K418" s="65"/>
      <c r="L418" s="66"/>
      <c r="M418" s="64"/>
      <c r="N418" s="64"/>
      <c r="O418" s="64"/>
      <c r="P418" s="64"/>
      <c r="Q418" s="64"/>
      <c r="R418" s="64"/>
    </row>
    <row r="419" spans="2:18" x14ac:dyDescent="0.25">
      <c r="I419" s="64"/>
      <c r="J419" s="64"/>
      <c r="K419" s="65"/>
      <c r="L419" s="66"/>
      <c r="M419" s="64"/>
      <c r="N419" s="64"/>
      <c r="O419" s="64"/>
      <c r="P419" s="64"/>
      <c r="Q419" s="64"/>
      <c r="R419" s="64"/>
    </row>
    <row r="420" spans="2:18" x14ac:dyDescent="0.25">
      <c r="I420" s="64"/>
      <c r="J420" s="64"/>
      <c r="K420" s="65"/>
      <c r="L420" s="66"/>
      <c r="M420" s="64"/>
      <c r="N420" s="64"/>
      <c r="O420" s="64"/>
      <c r="P420" s="64"/>
      <c r="Q420" s="64"/>
      <c r="R420" s="64"/>
    </row>
    <row r="421" spans="2:18" x14ac:dyDescent="0.25">
      <c r="I421" s="64"/>
      <c r="J421" s="64"/>
      <c r="K421" s="65"/>
      <c r="L421" s="66"/>
      <c r="M421" s="64"/>
      <c r="N421" s="64"/>
      <c r="O421" s="64"/>
      <c r="P421" s="64"/>
      <c r="Q421" s="64"/>
      <c r="R421" s="64"/>
    </row>
    <row r="422" spans="2:18" x14ac:dyDescent="0.25">
      <c r="I422" s="64"/>
      <c r="J422" s="64"/>
      <c r="K422" s="65"/>
      <c r="L422" s="66"/>
      <c r="M422" s="64"/>
      <c r="N422" s="64"/>
      <c r="O422" s="64"/>
      <c r="P422" s="64"/>
      <c r="Q422" s="64"/>
      <c r="R422" s="64"/>
    </row>
    <row r="423" spans="2:18" x14ac:dyDescent="0.25">
      <c r="I423" s="64"/>
      <c r="J423" s="64"/>
      <c r="K423" s="65"/>
      <c r="L423" s="66"/>
      <c r="M423" s="64"/>
      <c r="N423" s="64"/>
      <c r="O423" s="64"/>
      <c r="P423" s="64"/>
      <c r="Q423" s="64"/>
      <c r="R423" s="64"/>
    </row>
    <row r="424" spans="2:18" x14ac:dyDescent="0.25">
      <c r="I424" s="64"/>
      <c r="J424" s="64"/>
      <c r="K424" s="65"/>
      <c r="L424" s="66"/>
      <c r="M424" s="64"/>
      <c r="N424" s="64"/>
      <c r="O424" s="64"/>
      <c r="P424" s="64"/>
      <c r="Q424" s="64"/>
      <c r="R424" s="64"/>
    </row>
    <row r="425" spans="2:18" x14ac:dyDescent="0.25">
      <c r="I425" s="64"/>
      <c r="J425" s="64"/>
      <c r="K425" s="65"/>
      <c r="L425" s="66"/>
      <c r="M425" s="64"/>
      <c r="N425" s="64"/>
      <c r="O425" s="64"/>
      <c r="P425" s="64"/>
      <c r="Q425" s="64"/>
      <c r="R425" s="64"/>
    </row>
    <row r="426" spans="2:18" x14ac:dyDescent="0.25">
      <c r="I426" s="64"/>
      <c r="J426" s="64"/>
      <c r="K426" s="65"/>
      <c r="L426" s="66"/>
      <c r="M426" s="64"/>
      <c r="N426" s="64"/>
      <c r="O426" s="64"/>
      <c r="P426" s="64"/>
      <c r="Q426" s="64"/>
      <c r="R426" s="64"/>
    </row>
    <row r="427" spans="2:18" x14ac:dyDescent="0.25">
      <c r="I427" s="64"/>
      <c r="J427" s="64"/>
      <c r="K427" s="65"/>
      <c r="L427" s="66"/>
      <c r="M427" s="64"/>
      <c r="N427" s="64"/>
      <c r="O427" s="64"/>
      <c r="P427" s="64"/>
      <c r="Q427" s="64"/>
      <c r="R427" s="64"/>
    </row>
    <row r="428" spans="2:18" x14ac:dyDescent="0.25">
      <c r="I428" s="64"/>
      <c r="J428" s="64"/>
      <c r="K428" s="65"/>
      <c r="L428" s="66"/>
      <c r="M428" s="64"/>
      <c r="N428" s="64"/>
      <c r="O428" s="64"/>
      <c r="P428" s="64"/>
      <c r="Q428" s="64"/>
      <c r="R428" s="64"/>
    </row>
    <row r="429" spans="2:18" x14ac:dyDescent="0.25">
      <c r="I429" s="64"/>
      <c r="J429" s="64"/>
      <c r="K429" s="65"/>
      <c r="L429" s="66"/>
      <c r="M429" s="64"/>
      <c r="N429" s="64"/>
      <c r="O429" s="64"/>
      <c r="P429" s="64"/>
      <c r="Q429" s="64"/>
      <c r="R429" s="64"/>
    </row>
    <row r="430" spans="2:18" x14ac:dyDescent="0.25">
      <c r="I430" s="64"/>
      <c r="J430" s="64"/>
      <c r="K430" s="65"/>
      <c r="L430" s="66"/>
      <c r="M430" s="64"/>
      <c r="N430" s="64"/>
      <c r="O430" s="64"/>
      <c r="P430" s="64"/>
      <c r="Q430" s="64"/>
      <c r="R430" s="64"/>
    </row>
    <row r="431" spans="2:18" x14ac:dyDescent="0.25">
      <c r="J431" s="64"/>
      <c r="K431" s="65"/>
      <c r="L431" s="66"/>
      <c r="M431" s="64"/>
      <c r="N431" s="64"/>
      <c r="O431" s="64"/>
      <c r="P431" s="64"/>
      <c r="Q431" s="64"/>
      <c r="R431" s="64"/>
    </row>
    <row r="432" spans="2:18" x14ac:dyDescent="0.25">
      <c r="J432" s="64"/>
      <c r="K432" s="65"/>
      <c r="L432" s="66"/>
      <c r="M432" s="64"/>
      <c r="N432" s="64"/>
      <c r="O432" s="64"/>
      <c r="P432" s="64"/>
      <c r="Q432" s="64"/>
      <c r="R432" s="64"/>
    </row>
    <row r="433" spans="10:18" x14ac:dyDescent="0.25">
      <c r="J433" s="64"/>
      <c r="K433" s="65"/>
      <c r="L433" s="66"/>
      <c r="M433" s="64"/>
      <c r="N433" s="64"/>
      <c r="O433" s="64"/>
      <c r="P433" s="64"/>
      <c r="Q433" s="64"/>
      <c r="R433" s="64"/>
    </row>
    <row r="434" spans="10:18" x14ac:dyDescent="0.25">
      <c r="J434" s="64"/>
      <c r="K434" s="65"/>
      <c r="L434" s="66"/>
      <c r="M434" s="64"/>
      <c r="N434" s="64"/>
      <c r="O434" s="64"/>
      <c r="P434" s="64"/>
      <c r="Q434" s="64"/>
      <c r="R434" s="64"/>
    </row>
    <row r="435" spans="10:18" x14ac:dyDescent="0.25">
      <c r="J435" s="64"/>
      <c r="K435" s="65"/>
      <c r="L435" s="66"/>
      <c r="M435" s="64"/>
      <c r="N435" s="64"/>
      <c r="O435" s="64"/>
      <c r="P435" s="64"/>
      <c r="Q435" s="64"/>
      <c r="R435" s="64"/>
    </row>
    <row r="436" spans="10:18" x14ac:dyDescent="0.25">
      <c r="J436" s="64"/>
      <c r="K436" s="65"/>
      <c r="L436" s="66"/>
      <c r="M436" s="64"/>
      <c r="N436" s="64"/>
      <c r="O436" s="64"/>
      <c r="P436" s="64"/>
      <c r="Q436" s="64"/>
      <c r="R436" s="64"/>
    </row>
    <row r="437" spans="10:18" x14ac:dyDescent="0.25">
      <c r="J437" s="64"/>
      <c r="K437" s="65"/>
      <c r="L437" s="66"/>
      <c r="M437" s="64"/>
      <c r="N437" s="64"/>
      <c r="O437" s="64"/>
      <c r="P437" s="64"/>
      <c r="Q437" s="64"/>
      <c r="R437" s="64"/>
    </row>
    <row r="438" spans="10:18" x14ac:dyDescent="0.25">
      <c r="J438" s="64"/>
      <c r="K438" s="65"/>
      <c r="L438" s="66"/>
      <c r="M438" s="64"/>
      <c r="N438" s="64"/>
      <c r="O438" s="64"/>
      <c r="P438" s="64"/>
      <c r="Q438" s="64"/>
      <c r="R438" s="64"/>
    </row>
    <row r="439" spans="10:18" x14ac:dyDescent="0.25">
      <c r="J439" s="64"/>
      <c r="K439" s="65"/>
      <c r="L439" s="66"/>
      <c r="M439" s="64"/>
      <c r="N439" s="64"/>
      <c r="O439" s="64"/>
      <c r="P439" s="64"/>
      <c r="Q439" s="64"/>
      <c r="R439" s="64"/>
    </row>
    <row r="440" spans="10:18" x14ac:dyDescent="0.25">
      <c r="J440" s="64"/>
      <c r="K440" s="65"/>
      <c r="L440" s="66"/>
      <c r="M440" s="64"/>
      <c r="N440" s="64"/>
      <c r="O440" s="64"/>
      <c r="P440" s="64"/>
      <c r="Q440" s="64"/>
      <c r="R440" s="64"/>
    </row>
    <row r="441" spans="10:18" x14ac:dyDescent="0.25">
      <c r="J441" s="64"/>
      <c r="K441" s="65"/>
      <c r="L441" s="66"/>
      <c r="M441" s="64"/>
      <c r="N441" s="64"/>
      <c r="O441" s="64"/>
      <c r="P441" s="64"/>
      <c r="Q441" s="64"/>
      <c r="R441" s="64"/>
    </row>
    <row r="442" spans="10:18" x14ac:dyDescent="0.25">
      <c r="J442" s="64"/>
      <c r="K442" s="65"/>
      <c r="L442" s="66"/>
      <c r="M442" s="64"/>
      <c r="N442" s="64"/>
      <c r="O442" s="64"/>
      <c r="P442" s="64"/>
      <c r="Q442" s="64"/>
      <c r="R442" s="64"/>
    </row>
    <row r="443" spans="10:18" x14ac:dyDescent="0.25">
      <c r="J443" s="64"/>
      <c r="K443" s="65"/>
      <c r="L443" s="66"/>
      <c r="M443" s="64"/>
      <c r="N443" s="64"/>
      <c r="O443" s="64"/>
      <c r="P443" s="64"/>
      <c r="Q443" s="64"/>
      <c r="R443" s="64"/>
    </row>
    <row r="444" spans="10:18" x14ac:dyDescent="0.25">
      <c r="J444" s="64"/>
      <c r="K444" s="65"/>
      <c r="L444" s="66"/>
      <c r="M444" s="64"/>
      <c r="N444" s="64"/>
      <c r="O444" s="64"/>
      <c r="P444" s="64"/>
      <c r="Q444" s="64"/>
      <c r="R444" s="64"/>
    </row>
    <row r="445" spans="10:18" x14ac:dyDescent="0.25">
      <c r="J445" s="64"/>
      <c r="K445" s="65"/>
      <c r="L445" s="66"/>
      <c r="M445" s="64"/>
      <c r="N445" s="64"/>
      <c r="O445" s="64"/>
      <c r="P445" s="64"/>
      <c r="Q445" s="64"/>
      <c r="R445" s="64"/>
    </row>
    <row r="446" spans="10:18" x14ac:dyDescent="0.25">
      <c r="J446" s="64"/>
      <c r="K446" s="65"/>
      <c r="L446" s="66"/>
      <c r="M446" s="64"/>
      <c r="N446" s="64"/>
      <c r="O446" s="64"/>
      <c r="P446" s="64"/>
      <c r="Q446" s="64"/>
      <c r="R446" s="64"/>
    </row>
    <row r="447" spans="10:18" x14ac:dyDescent="0.25">
      <c r="J447" s="64"/>
      <c r="K447" s="65"/>
      <c r="L447" s="66"/>
      <c r="M447" s="64"/>
      <c r="N447" s="64"/>
      <c r="O447" s="64"/>
      <c r="P447" s="64"/>
      <c r="Q447" s="64"/>
      <c r="R447" s="64"/>
    </row>
    <row r="448" spans="10:18" x14ac:dyDescent="0.25">
      <c r="J448" s="64"/>
      <c r="K448" s="65"/>
      <c r="L448" s="66"/>
      <c r="M448" s="64"/>
      <c r="N448" s="64"/>
      <c r="O448" s="64"/>
      <c r="P448" s="64"/>
      <c r="Q448" s="64"/>
      <c r="R448" s="64"/>
    </row>
    <row r="449" spans="10:18" x14ac:dyDescent="0.25">
      <c r="J449" s="64"/>
      <c r="K449" s="65"/>
      <c r="L449" s="66"/>
      <c r="M449" s="64"/>
      <c r="N449" s="64"/>
      <c r="O449" s="64"/>
      <c r="P449" s="64"/>
      <c r="Q449" s="64"/>
      <c r="R449" s="64"/>
    </row>
    <row r="450" spans="10:18" x14ac:dyDescent="0.25">
      <c r="J450" s="64"/>
      <c r="K450" s="65"/>
      <c r="L450" s="66"/>
      <c r="M450" s="64"/>
      <c r="N450" s="64"/>
      <c r="O450" s="64"/>
      <c r="P450" s="64"/>
      <c r="Q450" s="64"/>
      <c r="R450" s="64"/>
    </row>
    <row r="451" spans="10:18" x14ac:dyDescent="0.25">
      <c r="J451" s="64"/>
      <c r="K451" s="65"/>
      <c r="L451" s="66"/>
      <c r="M451" s="64"/>
      <c r="N451" s="64"/>
      <c r="O451" s="64"/>
      <c r="P451" s="64"/>
      <c r="Q451" s="64"/>
      <c r="R451" s="64"/>
    </row>
    <row r="452" spans="10:18" x14ac:dyDescent="0.25">
      <c r="J452" s="64"/>
      <c r="K452" s="65"/>
      <c r="L452" s="66"/>
      <c r="M452" s="64"/>
      <c r="N452" s="64"/>
      <c r="O452" s="64"/>
      <c r="P452" s="64"/>
      <c r="Q452" s="64"/>
      <c r="R452" s="64"/>
    </row>
    <row r="453" spans="10:18" x14ac:dyDescent="0.25">
      <c r="J453" s="64"/>
      <c r="K453" s="65"/>
      <c r="L453" s="66"/>
      <c r="M453" s="64"/>
      <c r="N453" s="64"/>
      <c r="O453" s="64"/>
      <c r="P453" s="64"/>
      <c r="Q453" s="64"/>
      <c r="R453" s="64"/>
    </row>
    <row r="454" spans="10:18" x14ac:dyDescent="0.25">
      <c r="J454" s="64"/>
      <c r="K454" s="65"/>
      <c r="L454" s="66"/>
      <c r="M454" s="64"/>
      <c r="N454" s="64"/>
      <c r="O454" s="64"/>
      <c r="P454" s="64"/>
      <c r="Q454" s="64"/>
      <c r="R454" s="64"/>
    </row>
    <row r="455" spans="10:18" x14ac:dyDescent="0.25">
      <c r="J455" s="64"/>
      <c r="K455" s="65"/>
      <c r="L455" s="66"/>
      <c r="M455" s="64"/>
      <c r="N455" s="64"/>
      <c r="O455" s="64"/>
      <c r="P455" s="64"/>
      <c r="Q455" s="64"/>
      <c r="R455" s="64"/>
    </row>
    <row r="456" spans="10:18" x14ac:dyDescent="0.25">
      <c r="J456" s="64"/>
      <c r="K456" s="65"/>
      <c r="L456" s="66"/>
      <c r="M456" s="64"/>
      <c r="N456" s="64"/>
      <c r="O456" s="64"/>
      <c r="P456" s="64"/>
      <c r="Q456" s="64"/>
      <c r="R456" s="64"/>
    </row>
    <row r="457" spans="10:18" x14ac:dyDescent="0.25">
      <c r="J457" s="64"/>
      <c r="K457" s="65"/>
      <c r="L457" s="66"/>
      <c r="M457" s="64"/>
      <c r="N457" s="64"/>
      <c r="O457" s="64"/>
      <c r="P457" s="64"/>
      <c r="Q457" s="64"/>
      <c r="R457" s="64"/>
    </row>
    <row r="458" spans="10:18" x14ac:dyDescent="0.25">
      <c r="J458" s="64"/>
      <c r="K458" s="65"/>
      <c r="L458" s="66"/>
      <c r="M458" s="64"/>
      <c r="N458" s="64"/>
      <c r="O458" s="64"/>
      <c r="P458" s="64"/>
      <c r="Q458" s="64"/>
      <c r="R458" s="64"/>
    </row>
    <row r="459" spans="10:18" x14ac:dyDescent="0.25">
      <c r="J459" s="64"/>
      <c r="K459" s="65"/>
      <c r="L459" s="66"/>
      <c r="M459" s="64"/>
      <c r="N459" s="64"/>
      <c r="O459" s="64"/>
      <c r="P459" s="64"/>
      <c r="Q459" s="64"/>
      <c r="R459" s="64"/>
    </row>
    <row r="460" spans="10:18" x14ac:dyDescent="0.25">
      <c r="J460" s="64"/>
      <c r="K460" s="65"/>
      <c r="L460" s="66"/>
      <c r="M460" s="64"/>
      <c r="N460" s="64"/>
      <c r="O460" s="64"/>
      <c r="P460" s="64"/>
      <c r="Q460" s="64"/>
      <c r="R460" s="64"/>
    </row>
    <row r="461" spans="10:18" x14ac:dyDescent="0.25">
      <c r="J461" s="64"/>
      <c r="K461" s="65"/>
      <c r="L461" s="66"/>
      <c r="M461" s="64"/>
      <c r="N461" s="64"/>
      <c r="O461" s="64"/>
      <c r="P461" s="64"/>
      <c r="Q461" s="64"/>
      <c r="R461" s="64"/>
    </row>
    <row r="462" spans="10:18" x14ac:dyDescent="0.25">
      <c r="J462" s="64"/>
      <c r="K462" s="65"/>
      <c r="L462" s="66"/>
      <c r="M462" s="64"/>
      <c r="N462" s="64"/>
      <c r="O462" s="64"/>
      <c r="P462" s="64"/>
      <c r="Q462" s="64"/>
      <c r="R462" s="64"/>
    </row>
    <row r="463" spans="10:18" x14ac:dyDescent="0.25">
      <c r="J463" s="64"/>
      <c r="K463" s="65"/>
      <c r="L463" s="66"/>
      <c r="M463" s="64"/>
      <c r="N463" s="64"/>
      <c r="O463" s="64"/>
      <c r="P463" s="64"/>
      <c r="Q463" s="64"/>
      <c r="R463" s="64"/>
    </row>
    <row r="464" spans="10:18" x14ac:dyDescent="0.25">
      <c r="J464" s="64"/>
      <c r="K464" s="65"/>
      <c r="L464" s="66"/>
      <c r="M464" s="64"/>
      <c r="N464" s="64"/>
      <c r="O464" s="64"/>
      <c r="P464" s="64"/>
      <c r="Q464" s="64"/>
      <c r="R464" s="64"/>
    </row>
    <row r="465" spans="10:18" x14ac:dyDescent="0.25">
      <c r="J465" s="64"/>
      <c r="K465" s="65"/>
      <c r="L465" s="66"/>
      <c r="M465" s="64"/>
      <c r="N465" s="64"/>
      <c r="O465" s="64"/>
      <c r="P465" s="64"/>
      <c r="Q465" s="64"/>
      <c r="R465" s="64"/>
    </row>
    <row r="466" spans="10:18" x14ac:dyDescent="0.25">
      <c r="J466" s="64"/>
      <c r="K466" s="65"/>
      <c r="L466" s="66"/>
      <c r="M466" s="64"/>
      <c r="N466" s="64"/>
      <c r="O466" s="64"/>
      <c r="P466" s="64"/>
      <c r="Q466" s="64"/>
      <c r="R466" s="64"/>
    </row>
    <row r="467" spans="10:18" x14ac:dyDescent="0.25">
      <c r="J467" s="64"/>
      <c r="K467" s="65"/>
      <c r="L467" s="66"/>
      <c r="M467" s="64"/>
      <c r="N467" s="64"/>
      <c r="O467" s="64"/>
      <c r="P467" s="64"/>
      <c r="Q467" s="64"/>
      <c r="R467" s="64"/>
    </row>
    <row r="468" spans="10:18" x14ac:dyDescent="0.25">
      <c r="J468" s="64"/>
      <c r="K468" s="65"/>
      <c r="L468" s="66"/>
      <c r="M468" s="64"/>
      <c r="N468" s="64"/>
      <c r="O468" s="64"/>
      <c r="P468" s="64"/>
      <c r="Q468" s="64"/>
      <c r="R468" s="64"/>
    </row>
    <row r="469" spans="10:18" x14ac:dyDescent="0.25">
      <c r="J469" s="64"/>
      <c r="K469" s="65"/>
      <c r="L469" s="66"/>
      <c r="M469" s="64"/>
      <c r="N469" s="64"/>
      <c r="O469" s="64"/>
      <c r="P469" s="64"/>
      <c r="Q469" s="64"/>
      <c r="R469" s="64"/>
    </row>
    <row r="470" spans="10:18" x14ac:dyDescent="0.25">
      <c r="J470" s="64"/>
      <c r="K470" s="65"/>
      <c r="L470" s="66"/>
      <c r="M470" s="64"/>
      <c r="N470" s="64"/>
      <c r="O470" s="64"/>
      <c r="P470" s="64"/>
      <c r="Q470" s="64"/>
      <c r="R470" s="64"/>
    </row>
    <row r="471" spans="10:18" x14ac:dyDescent="0.25">
      <c r="J471" s="64"/>
      <c r="K471" s="65"/>
      <c r="L471" s="66"/>
      <c r="M471" s="64"/>
      <c r="N471" s="64"/>
      <c r="O471" s="64"/>
      <c r="P471" s="64"/>
      <c r="Q471" s="64"/>
      <c r="R471" s="64"/>
    </row>
    <row r="472" spans="10:18" x14ac:dyDescent="0.25">
      <c r="J472" s="64"/>
      <c r="K472" s="65"/>
      <c r="L472" s="66"/>
      <c r="M472" s="64"/>
      <c r="N472" s="64"/>
      <c r="O472" s="64"/>
      <c r="P472" s="64"/>
      <c r="Q472" s="64"/>
      <c r="R472" s="64"/>
    </row>
    <row r="473" spans="10:18" x14ac:dyDescent="0.25">
      <c r="J473" s="64"/>
      <c r="K473" s="65"/>
      <c r="L473" s="66"/>
      <c r="M473" s="64"/>
      <c r="N473" s="64"/>
      <c r="O473" s="64"/>
      <c r="P473" s="64"/>
      <c r="Q473" s="64"/>
      <c r="R473" s="64"/>
    </row>
    <row r="474" spans="10:18" x14ac:dyDescent="0.25">
      <c r="J474" s="64"/>
      <c r="K474" s="65"/>
      <c r="L474" s="66"/>
      <c r="M474" s="64"/>
      <c r="N474" s="64"/>
      <c r="O474" s="64"/>
      <c r="P474" s="64"/>
      <c r="Q474" s="64"/>
      <c r="R474" s="64"/>
    </row>
    <row r="475" spans="10:18" x14ac:dyDescent="0.25">
      <c r="J475" s="64"/>
      <c r="K475" s="65"/>
      <c r="L475" s="66"/>
      <c r="M475" s="64"/>
      <c r="N475" s="64"/>
      <c r="O475" s="64"/>
      <c r="P475" s="64"/>
      <c r="Q475" s="64"/>
      <c r="R475" s="64"/>
    </row>
  </sheetData>
  <sheetProtection sheet="1" objects="1" scenarios="1" formatCells="0" selectLockedCells="1"/>
  <hyperlinks>
    <hyperlink ref="F2" r:id="rId1" display="http://www.womackmachine.com/engineering-toolbox/design-data-sheets/design-data-sheet-4.aspx" xr:uid="{00000000-0004-0000-0300-000000000000}"/>
    <hyperlink ref="D4" r:id="rId2" xr:uid="{00000000-0004-0000-0300-000001000000}"/>
    <hyperlink ref="B350" r:id="rId3" display="www.parker.com" xr:uid="{00000000-0004-0000-0300-000002000000}"/>
    <hyperlink ref="B27" r:id="rId4" xr:uid="{00000000-0004-0000-0300-000003000000}"/>
  </hyperlinks>
  <printOptions gridLines="1"/>
  <pageMargins left="0.7" right="0.7" top="0.75" bottom="0.75" header="0.3" footer="0.3"/>
  <pageSetup orientation="landscape" horizontalDpi="300" verticalDpi="30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50"/>
  <sheetViews>
    <sheetView workbookViewId="0">
      <selection activeCell="O1" sqref="O1"/>
    </sheetView>
  </sheetViews>
  <sheetFormatPr defaultRowHeight="15" x14ac:dyDescent="0.25"/>
  <sheetData>
    <row r="1" spans="1:25" ht="23.25" x14ac:dyDescent="0.35">
      <c r="A1" s="101" t="s">
        <v>328</v>
      </c>
      <c r="F1" s="172"/>
      <c r="J1" s="1" t="s">
        <v>288</v>
      </c>
      <c r="N1" s="64"/>
      <c r="O1" s="64"/>
      <c r="P1" s="64"/>
      <c r="Q1" s="64"/>
      <c r="R1" s="64"/>
      <c r="S1" s="64"/>
      <c r="T1" s="64"/>
      <c r="U1" s="64"/>
      <c r="V1" s="64"/>
      <c r="W1" s="64"/>
      <c r="X1" s="64"/>
      <c r="Y1" s="64"/>
    </row>
    <row r="2" spans="1:25" x14ac:dyDescent="0.25">
      <c r="A2" s="8" t="s">
        <v>330</v>
      </c>
      <c r="N2" s="64"/>
      <c r="O2" s="64"/>
      <c r="P2" s="64"/>
      <c r="Q2" s="64"/>
      <c r="R2" s="64"/>
      <c r="S2" s="64"/>
      <c r="T2" s="64"/>
      <c r="U2" s="64"/>
      <c r="V2" s="64"/>
      <c r="W2" s="64"/>
      <c r="X2" s="64"/>
      <c r="Y2" s="64"/>
    </row>
    <row r="3" spans="1:25" ht="15.75" x14ac:dyDescent="0.25">
      <c r="A3" s="4"/>
      <c r="N3" s="64"/>
      <c r="O3" s="64"/>
      <c r="P3" s="64"/>
      <c r="Q3" s="64"/>
      <c r="R3" s="64"/>
      <c r="S3" s="64"/>
      <c r="T3" s="64"/>
      <c r="U3" s="64"/>
      <c r="V3" s="64"/>
      <c r="W3" s="64"/>
      <c r="X3" s="64"/>
      <c r="Y3" s="64"/>
    </row>
    <row r="4" spans="1:25" ht="18" x14ac:dyDescent="0.25">
      <c r="A4" s="5" t="s">
        <v>216</v>
      </c>
      <c r="N4" s="64"/>
      <c r="O4" s="64"/>
      <c r="P4" s="64"/>
      <c r="Q4" s="64"/>
      <c r="R4" s="64"/>
      <c r="S4" s="64"/>
      <c r="T4" s="64"/>
      <c r="U4" s="64"/>
      <c r="V4" s="64"/>
      <c r="W4" s="64"/>
      <c r="X4" s="64"/>
      <c r="Y4" s="64"/>
    </row>
    <row r="5" spans="1:25" x14ac:dyDescent="0.25">
      <c r="B5" s="3" t="s">
        <v>205</v>
      </c>
      <c r="N5" s="64"/>
      <c r="O5" s="64"/>
      <c r="P5" s="64"/>
      <c r="Q5" s="64"/>
      <c r="R5" s="64"/>
      <c r="S5" s="64"/>
      <c r="T5" s="64"/>
      <c r="U5" s="64"/>
      <c r="V5" s="64"/>
      <c r="W5" s="64"/>
      <c r="X5" s="64"/>
      <c r="Y5" s="64"/>
    </row>
    <row r="6" spans="1:25" x14ac:dyDescent="0.25">
      <c r="N6" s="64"/>
      <c r="O6" s="64"/>
      <c r="P6" s="64"/>
      <c r="Q6" s="64"/>
      <c r="R6" s="64"/>
      <c r="S6" s="64"/>
      <c r="T6" s="64"/>
      <c r="U6" s="64"/>
      <c r="V6" s="64"/>
      <c r="W6" s="64"/>
      <c r="X6" s="64"/>
      <c r="Y6" s="64"/>
    </row>
    <row r="7" spans="1:25" x14ac:dyDescent="0.25">
      <c r="N7" s="64"/>
      <c r="O7" s="64"/>
      <c r="P7" s="64"/>
      <c r="Q7" s="64"/>
      <c r="R7" s="64"/>
      <c r="S7" s="64"/>
      <c r="T7" s="64"/>
      <c r="U7" s="64"/>
      <c r="V7" s="64"/>
      <c r="W7" s="64"/>
      <c r="X7" s="64"/>
      <c r="Y7" s="64"/>
    </row>
    <row r="8" spans="1:25" x14ac:dyDescent="0.25">
      <c r="C8" t="s">
        <v>205</v>
      </c>
      <c r="N8" s="64"/>
      <c r="O8" s="64"/>
      <c r="P8" s="64"/>
      <c r="Q8" s="64"/>
      <c r="R8" s="64"/>
      <c r="S8" s="64"/>
      <c r="T8" s="64"/>
      <c r="U8" s="64"/>
      <c r="V8" s="64"/>
      <c r="W8" s="64"/>
      <c r="X8" s="64"/>
      <c r="Y8" s="64"/>
    </row>
    <row r="9" spans="1:25" x14ac:dyDescent="0.25">
      <c r="N9" s="64"/>
      <c r="O9" s="64"/>
      <c r="P9" s="64"/>
      <c r="Q9" s="64"/>
      <c r="R9" s="64"/>
      <c r="S9" s="64"/>
      <c r="T9" s="64"/>
      <c r="U9" s="64"/>
      <c r="V9" s="64"/>
      <c r="W9" s="64"/>
      <c r="X9" s="64"/>
      <c r="Y9" s="64"/>
    </row>
    <row r="10" spans="1:25" x14ac:dyDescent="0.25">
      <c r="N10" s="64"/>
      <c r="O10" s="64"/>
      <c r="P10" s="64"/>
      <c r="Q10" s="64"/>
      <c r="R10" s="64"/>
      <c r="S10" s="64"/>
      <c r="T10" s="64"/>
      <c r="U10" s="64"/>
      <c r="V10" s="64"/>
      <c r="W10" s="64"/>
      <c r="X10" s="64"/>
      <c r="Y10" s="64"/>
    </row>
    <row r="11" spans="1:25" x14ac:dyDescent="0.25">
      <c r="N11" s="64"/>
      <c r="O11" s="64"/>
      <c r="P11" s="64"/>
      <c r="Q11" s="64"/>
      <c r="R11" s="64"/>
      <c r="S11" s="64"/>
      <c r="T11" s="64"/>
      <c r="U11" s="64"/>
      <c r="V11" s="64"/>
      <c r="W11" s="64"/>
      <c r="X11" s="64"/>
      <c r="Y11" s="64"/>
    </row>
    <row r="12" spans="1:25" x14ac:dyDescent="0.25">
      <c r="N12" s="64"/>
      <c r="O12" s="64"/>
      <c r="P12" s="64"/>
      <c r="Q12" s="64"/>
      <c r="R12" s="64"/>
      <c r="S12" s="64"/>
      <c r="T12" s="64"/>
      <c r="U12" s="64"/>
      <c r="V12" s="64"/>
      <c r="W12" s="64"/>
      <c r="X12" s="64"/>
      <c r="Y12" s="64"/>
    </row>
    <row r="13" spans="1:25" x14ac:dyDescent="0.25">
      <c r="N13" s="64"/>
      <c r="O13" s="64"/>
      <c r="P13" s="64"/>
      <c r="Q13" s="64"/>
      <c r="R13" s="64"/>
      <c r="S13" s="64"/>
      <c r="T13" s="64"/>
      <c r="U13" s="64"/>
      <c r="V13" s="64"/>
      <c r="W13" s="64"/>
      <c r="X13" s="64"/>
      <c r="Y13" s="64"/>
    </row>
    <row r="14" spans="1:25" x14ac:dyDescent="0.25">
      <c r="N14" s="64"/>
      <c r="O14" s="64"/>
      <c r="P14" s="64"/>
      <c r="Q14" s="64"/>
      <c r="R14" s="64"/>
      <c r="S14" s="64"/>
      <c r="T14" s="64"/>
      <c r="U14" s="64"/>
      <c r="V14" s="64"/>
      <c r="W14" s="64"/>
      <c r="X14" s="64"/>
      <c r="Y14" s="64"/>
    </row>
    <row r="15" spans="1:25" x14ac:dyDescent="0.25">
      <c r="N15" s="64"/>
      <c r="O15" s="64"/>
      <c r="P15" s="64"/>
      <c r="Q15" s="64"/>
      <c r="R15" s="64"/>
      <c r="S15" s="64"/>
      <c r="T15" s="64"/>
      <c r="U15" s="64"/>
      <c r="V15" s="64"/>
      <c r="W15" s="64"/>
      <c r="X15" s="64"/>
      <c r="Y15" s="64"/>
    </row>
    <row r="16" spans="1:25" x14ac:dyDescent="0.25">
      <c r="N16" s="64"/>
      <c r="O16" s="64"/>
      <c r="P16" s="64"/>
      <c r="Q16" s="64"/>
      <c r="R16" s="64"/>
      <c r="S16" s="64"/>
      <c r="T16" s="64"/>
      <c r="U16" s="64"/>
      <c r="V16" s="64"/>
      <c r="W16" s="64"/>
      <c r="X16" s="64"/>
      <c r="Y16" s="64"/>
    </row>
    <row r="17" spans="3:25" x14ac:dyDescent="0.25">
      <c r="N17" s="64"/>
      <c r="O17" s="64"/>
      <c r="P17" s="64"/>
      <c r="Q17" s="64"/>
      <c r="R17" s="64"/>
      <c r="S17" s="64"/>
      <c r="T17" s="64"/>
      <c r="U17" s="64"/>
      <c r="V17" s="64"/>
      <c r="W17" s="64"/>
      <c r="X17" s="64"/>
      <c r="Y17" s="64"/>
    </row>
    <row r="18" spans="3:25" x14ac:dyDescent="0.25">
      <c r="N18" s="64"/>
      <c r="O18" s="64"/>
      <c r="P18" s="64"/>
      <c r="Q18" s="64"/>
      <c r="R18" s="64"/>
      <c r="S18" s="64"/>
      <c r="T18" s="64"/>
      <c r="U18" s="64"/>
      <c r="V18" s="64"/>
      <c r="W18" s="64"/>
      <c r="X18" s="64"/>
      <c r="Y18" s="64"/>
    </row>
    <row r="19" spans="3:25" x14ac:dyDescent="0.25">
      <c r="N19" s="64"/>
      <c r="O19" s="64"/>
      <c r="P19" s="64"/>
      <c r="Q19" s="64"/>
      <c r="R19" s="64"/>
      <c r="S19" s="64"/>
      <c r="T19" s="64"/>
      <c r="U19" s="64"/>
      <c r="V19" s="64"/>
      <c r="W19" s="64"/>
      <c r="X19" s="64"/>
      <c r="Y19" s="64"/>
    </row>
    <row r="20" spans="3:25" x14ac:dyDescent="0.25">
      <c r="N20" s="64"/>
      <c r="O20" s="64"/>
      <c r="P20" s="64"/>
      <c r="Q20" s="64"/>
      <c r="R20" s="64"/>
      <c r="S20" s="64"/>
      <c r="T20" s="64"/>
      <c r="U20" s="64"/>
      <c r="V20" s="64"/>
      <c r="W20" s="64"/>
      <c r="X20" s="64"/>
      <c r="Y20" s="64"/>
    </row>
    <row r="21" spans="3:25" x14ac:dyDescent="0.25">
      <c r="C21" s="3" t="s">
        <v>209</v>
      </c>
      <c r="N21" s="64"/>
      <c r="O21" s="64"/>
      <c r="P21" s="64"/>
      <c r="Q21" s="64"/>
      <c r="R21" s="64"/>
      <c r="S21" s="64"/>
      <c r="T21" s="64"/>
      <c r="U21" s="64"/>
      <c r="V21" s="64"/>
      <c r="W21" s="64"/>
      <c r="X21" s="64"/>
      <c r="Y21" s="64"/>
    </row>
    <row r="22" spans="3:25" x14ac:dyDescent="0.25">
      <c r="N22" s="64"/>
      <c r="O22" s="64"/>
      <c r="P22" s="64"/>
      <c r="Q22" s="64"/>
      <c r="R22" s="64"/>
      <c r="S22" s="64"/>
      <c r="T22" s="64"/>
      <c r="U22" s="64"/>
      <c r="V22" s="64"/>
      <c r="W22" s="64"/>
      <c r="X22" s="64"/>
      <c r="Y22" s="64"/>
    </row>
    <row r="23" spans="3:25" x14ac:dyDescent="0.25">
      <c r="N23" s="64"/>
      <c r="O23" s="64"/>
      <c r="P23" s="64"/>
      <c r="Q23" s="64"/>
      <c r="R23" s="64"/>
      <c r="S23" s="64"/>
      <c r="T23" s="64"/>
      <c r="U23" s="64"/>
      <c r="V23" s="64"/>
      <c r="W23" s="64"/>
      <c r="X23" s="64"/>
      <c r="Y23" s="64"/>
    </row>
    <row r="24" spans="3:25" x14ac:dyDescent="0.25">
      <c r="N24" s="64"/>
      <c r="O24" s="64"/>
      <c r="P24" s="64"/>
      <c r="Q24" s="64"/>
      <c r="R24" s="64"/>
      <c r="S24" s="64"/>
      <c r="T24" s="64"/>
      <c r="U24" s="64"/>
      <c r="V24" s="64"/>
      <c r="W24" s="64"/>
      <c r="X24" s="64"/>
      <c r="Y24" s="64"/>
    </row>
    <row r="25" spans="3:25" x14ac:dyDescent="0.25">
      <c r="N25" s="64"/>
      <c r="O25" s="64"/>
      <c r="P25" s="64"/>
      <c r="Q25" s="64"/>
      <c r="R25" s="64"/>
      <c r="S25" s="64"/>
      <c r="T25" s="64"/>
      <c r="U25" s="64"/>
      <c r="V25" s="64"/>
      <c r="W25" s="64"/>
      <c r="X25" s="64"/>
      <c r="Y25" s="64"/>
    </row>
    <row r="26" spans="3:25" x14ac:dyDescent="0.25">
      <c r="N26" s="64"/>
      <c r="O26" s="64"/>
      <c r="P26" s="64"/>
      <c r="Q26" s="64"/>
      <c r="R26" s="64"/>
      <c r="S26" s="64"/>
      <c r="T26" s="64"/>
      <c r="U26" s="64"/>
      <c r="V26" s="64"/>
      <c r="W26" s="64"/>
      <c r="X26" s="64"/>
      <c r="Y26" s="64"/>
    </row>
    <row r="27" spans="3:25" x14ac:dyDescent="0.25">
      <c r="N27" s="64"/>
      <c r="O27" s="64"/>
      <c r="P27" s="64"/>
      <c r="Q27" s="64"/>
      <c r="R27" s="64"/>
      <c r="S27" s="64"/>
      <c r="T27" s="64"/>
      <c r="U27" s="64"/>
      <c r="V27" s="64"/>
      <c r="W27" s="64"/>
      <c r="X27" s="64"/>
      <c r="Y27" s="64"/>
    </row>
    <row r="28" spans="3:25" x14ac:dyDescent="0.25">
      <c r="N28" s="64"/>
      <c r="O28" s="64"/>
      <c r="P28" s="64"/>
      <c r="Q28" s="64"/>
      <c r="R28" s="64"/>
      <c r="S28" s="64"/>
      <c r="T28" s="64"/>
      <c r="U28" s="64"/>
      <c r="V28" s="64"/>
      <c r="W28" s="64"/>
      <c r="X28" s="64"/>
      <c r="Y28" s="64"/>
    </row>
    <row r="29" spans="3:25" x14ac:dyDescent="0.25">
      <c r="N29" s="64"/>
      <c r="O29" s="64"/>
      <c r="P29" s="64"/>
      <c r="Q29" s="64"/>
      <c r="R29" s="64"/>
      <c r="S29" s="64"/>
      <c r="T29" s="64"/>
      <c r="U29" s="64"/>
      <c r="V29" s="64"/>
      <c r="W29" s="64"/>
      <c r="X29" s="64"/>
      <c r="Y29" s="64"/>
    </row>
    <row r="30" spans="3:25" x14ac:dyDescent="0.25">
      <c r="N30" s="64"/>
      <c r="O30" s="64"/>
      <c r="P30" s="64"/>
      <c r="Q30" s="64"/>
      <c r="R30" s="64"/>
      <c r="S30" s="64"/>
      <c r="T30" s="64"/>
      <c r="U30" s="64"/>
      <c r="V30" s="64"/>
      <c r="W30" s="64"/>
      <c r="X30" s="64"/>
      <c r="Y30" s="64"/>
    </row>
    <row r="31" spans="3:25" x14ac:dyDescent="0.25">
      <c r="N31" s="64"/>
      <c r="O31" s="64"/>
      <c r="P31" s="64"/>
      <c r="Q31" s="64"/>
      <c r="R31" s="64"/>
      <c r="S31" s="64"/>
      <c r="T31" s="64"/>
      <c r="U31" s="64"/>
      <c r="V31" s="64"/>
      <c r="W31" s="64"/>
      <c r="X31" s="64"/>
      <c r="Y31" s="64"/>
    </row>
    <row r="32" spans="3:25" x14ac:dyDescent="0.25">
      <c r="N32" s="64"/>
      <c r="O32" s="64"/>
      <c r="P32" s="64"/>
      <c r="Q32" s="64"/>
      <c r="R32" s="64"/>
      <c r="S32" s="64"/>
      <c r="T32" s="64"/>
      <c r="U32" s="64"/>
      <c r="V32" s="64"/>
      <c r="W32" s="64"/>
      <c r="X32" s="64"/>
      <c r="Y32" s="64"/>
    </row>
    <row r="33" spans="2:25" x14ac:dyDescent="0.25">
      <c r="N33" s="64"/>
      <c r="O33" s="64"/>
      <c r="P33" s="64"/>
      <c r="Q33" s="64"/>
      <c r="R33" s="64"/>
      <c r="S33" s="64"/>
      <c r="T33" s="64"/>
      <c r="U33" s="64"/>
      <c r="V33" s="64"/>
      <c r="W33" s="64"/>
      <c r="X33" s="64"/>
      <c r="Y33" s="64"/>
    </row>
    <row r="34" spans="2:25" x14ac:dyDescent="0.25">
      <c r="N34" s="64"/>
      <c r="O34" s="64"/>
      <c r="P34" s="64"/>
      <c r="Q34" s="64"/>
      <c r="R34" s="64"/>
      <c r="S34" s="64"/>
      <c r="T34" s="64"/>
      <c r="U34" s="64"/>
      <c r="V34" s="64"/>
      <c r="W34" s="64"/>
      <c r="X34" s="64"/>
      <c r="Y34" s="64"/>
    </row>
    <row r="35" spans="2:25" x14ac:dyDescent="0.25">
      <c r="N35" s="64"/>
      <c r="O35" s="64"/>
      <c r="P35" s="64"/>
      <c r="Q35" s="64"/>
      <c r="R35" s="64"/>
      <c r="S35" s="64"/>
      <c r="T35" s="64"/>
      <c r="U35" s="64"/>
      <c r="V35" s="64"/>
      <c r="W35" s="64"/>
      <c r="X35" s="64"/>
      <c r="Y35" s="64"/>
    </row>
    <row r="36" spans="2:25" x14ac:dyDescent="0.25">
      <c r="N36" s="64"/>
      <c r="O36" s="64"/>
      <c r="P36" s="64"/>
      <c r="Q36" s="64"/>
      <c r="R36" s="64"/>
      <c r="S36" s="64"/>
      <c r="T36" s="64"/>
      <c r="U36" s="64"/>
      <c r="V36" s="64"/>
      <c r="W36" s="64"/>
      <c r="X36" s="64"/>
      <c r="Y36" s="64"/>
    </row>
    <row r="37" spans="2:25" x14ac:dyDescent="0.25">
      <c r="N37" s="64"/>
      <c r="O37" s="64"/>
      <c r="P37" s="64"/>
      <c r="Q37" s="64"/>
      <c r="R37" s="64"/>
      <c r="S37" s="64"/>
      <c r="T37" s="64"/>
      <c r="U37" s="64"/>
      <c r="V37" s="64"/>
      <c r="W37" s="64"/>
      <c r="X37" s="64"/>
      <c r="Y37" s="64"/>
    </row>
    <row r="38" spans="2:25" x14ac:dyDescent="0.25">
      <c r="N38" s="64"/>
      <c r="O38" s="64"/>
      <c r="P38" s="64"/>
      <c r="Q38" s="64"/>
      <c r="R38" s="64"/>
      <c r="S38" s="64"/>
      <c r="T38" s="64"/>
      <c r="U38" s="64"/>
      <c r="V38" s="64"/>
      <c r="W38" s="64"/>
      <c r="X38" s="64"/>
      <c r="Y38" s="64"/>
    </row>
    <row r="39" spans="2:25" x14ac:dyDescent="0.25">
      <c r="N39" s="64"/>
      <c r="O39" s="64"/>
      <c r="P39" s="64"/>
      <c r="Q39" s="64"/>
      <c r="R39" s="64"/>
      <c r="S39" s="64"/>
      <c r="T39" s="64"/>
      <c r="U39" s="64"/>
      <c r="V39" s="64"/>
      <c r="W39" s="64"/>
      <c r="X39" s="64"/>
      <c r="Y39" s="64"/>
    </row>
    <row r="40" spans="2:25" x14ac:dyDescent="0.25">
      <c r="N40" s="64"/>
      <c r="O40" s="64"/>
      <c r="P40" s="64"/>
      <c r="Q40" s="64"/>
      <c r="R40" s="64"/>
      <c r="S40" s="64"/>
      <c r="T40" s="64"/>
      <c r="U40" s="64"/>
      <c r="V40" s="64"/>
      <c r="W40" s="64"/>
      <c r="X40" s="64"/>
      <c r="Y40" s="64"/>
    </row>
    <row r="41" spans="2:25" x14ac:dyDescent="0.25">
      <c r="N41" s="64"/>
      <c r="O41" s="64"/>
      <c r="P41" s="64"/>
      <c r="Q41" s="64"/>
      <c r="R41" s="64"/>
      <c r="S41" s="64"/>
      <c r="T41" s="64"/>
      <c r="U41" s="64"/>
      <c r="V41" s="64"/>
      <c r="W41" s="64"/>
      <c r="X41" s="64"/>
      <c r="Y41" s="64"/>
    </row>
    <row r="42" spans="2:25" x14ac:dyDescent="0.25">
      <c r="N42" s="64"/>
      <c r="O42" s="64"/>
      <c r="P42" s="64"/>
      <c r="Q42" s="64"/>
      <c r="R42" s="64"/>
      <c r="S42" s="64"/>
      <c r="T42" s="64"/>
      <c r="U42" s="64"/>
      <c r="V42" s="64"/>
      <c r="W42" s="64"/>
      <c r="X42" s="64"/>
      <c r="Y42" s="64"/>
    </row>
    <row r="43" spans="2:25" x14ac:dyDescent="0.25">
      <c r="N43" s="64"/>
      <c r="O43" s="64"/>
      <c r="P43" s="64"/>
      <c r="Q43" s="64"/>
      <c r="R43" s="64"/>
      <c r="S43" s="64"/>
      <c r="T43" s="64"/>
      <c r="U43" s="64"/>
      <c r="V43" s="64"/>
      <c r="W43" s="64"/>
      <c r="X43" s="64"/>
      <c r="Y43" s="64"/>
    </row>
    <row r="44" spans="2:25" x14ac:dyDescent="0.25">
      <c r="N44" s="64"/>
      <c r="O44" s="64"/>
      <c r="P44" s="64"/>
      <c r="Q44" s="64"/>
      <c r="R44" s="64"/>
      <c r="S44" s="64"/>
      <c r="T44" s="64"/>
      <c r="U44" s="64"/>
      <c r="V44" s="64"/>
      <c r="W44" s="64"/>
      <c r="X44" s="64"/>
      <c r="Y44" s="64"/>
    </row>
    <row r="45" spans="2:25" x14ac:dyDescent="0.25">
      <c r="N45" s="64"/>
      <c r="O45" s="64"/>
      <c r="P45" s="64"/>
      <c r="Q45" s="64"/>
      <c r="R45" s="64"/>
      <c r="S45" s="64"/>
      <c r="T45" s="64"/>
      <c r="U45" s="64"/>
      <c r="V45" s="64"/>
      <c r="W45" s="64"/>
      <c r="X45" s="64"/>
      <c r="Y45" s="64"/>
    </row>
    <row r="46" spans="2:25" x14ac:dyDescent="0.25">
      <c r="N46" s="64"/>
      <c r="O46" s="64"/>
      <c r="P46" s="64"/>
      <c r="Q46" s="64"/>
      <c r="R46" s="64"/>
      <c r="S46" s="64"/>
      <c r="T46" s="64"/>
      <c r="U46" s="64"/>
      <c r="V46" s="64"/>
      <c r="W46" s="64"/>
      <c r="X46" s="64"/>
      <c r="Y46" s="64"/>
    </row>
    <row r="47" spans="2:25" ht="15.75" x14ac:dyDescent="0.25">
      <c r="B47" s="2" t="s">
        <v>210</v>
      </c>
      <c r="C47" s="2"/>
      <c r="D47" s="58" t="s">
        <v>211</v>
      </c>
      <c r="E47" s="2"/>
      <c r="F47" s="2"/>
      <c r="N47" s="64"/>
      <c r="O47" s="64"/>
      <c r="P47" s="64"/>
      <c r="Q47" s="64"/>
      <c r="R47" s="64"/>
      <c r="S47" s="64"/>
      <c r="T47" s="64"/>
      <c r="U47" s="64"/>
      <c r="V47" s="64"/>
      <c r="W47" s="64"/>
      <c r="X47" s="64"/>
      <c r="Y47" s="64"/>
    </row>
    <row r="48" spans="2:25" x14ac:dyDescent="0.25">
      <c r="D48" s="32" t="s">
        <v>212</v>
      </c>
      <c r="N48" s="64"/>
      <c r="O48" s="64"/>
      <c r="P48" s="64"/>
      <c r="Q48" s="64"/>
      <c r="R48" s="64"/>
      <c r="S48" s="64"/>
      <c r="T48" s="64"/>
      <c r="U48" s="64"/>
      <c r="V48" s="64"/>
      <c r="W48" s="64"/>
      <c r="X48" s="64"/>
      <c r="Y48" s="64"/>
    </row>
    <row r="49" spans="14:25" x14ac:dyDescent="0.25">
      <c r="N49" s="64"/>
      <c r="O49" s="64"/>
      <c r="P49" s="64"/>
      <c r="Q49" s="64"/>
      <c r="R49" s="64"/>
      <c r="S49" s="64"/>
      <c r="T49" s="64"/>
      <c r="U49" s="64"/>
      <c r="V49" s="64"/>
      <c r="W49" s="64"/>
      <c r="X49" s="64"/>
      <c r="Y49" s="64"/>
    </row>
    <row r="50" spans="14:25" x14ac:dyDescent="0.25">
      <c r="N50" s="64"/>
      <c r="O50" s="64"/>
      <c r="P50" s="64"/>
      <c r="Q50" s="64"/>
      <c r="R50" s="64"/>
      <c r="S50" s="64"/>
      <c r="T50" s="64"/>
      <c r="U50" s="64"/>
      <c r="V50" s="64"/>
      <c r="W50" s="64"/>
      <c r="X50" s="64"/>
      <c r="Y50" s="64"/>
    </row>
    <row r="51" spans="14:25" x14ac:dyDescent="0.25">
      <c r="N51" s="64"/>
      <c r="O51" s="64"/>
      <c r="P51" s="64"/>
      <c r="Q51" s="64"/>
      <c r="R51" s="64"/>
      <c r="S51" s="64"/>
      <c r="T51" s="64"/>
      <c r="U51" s="64"/>
      <c r="V51" s="64"/>
      <c r="W51" s="64"/>
      <c r="X51" s="64"/>
      <c r="Y51" s="64"/>
    </row>
    <row r="52" spans="14:25" x14ac:dyDescent="0.25">
      <c r="N52" s="64"/>
      <c r="O52" s="64"/>
      <c r="P52" s="64"/>
      <c r="Q52" s="64"/>
      <c r="R52" s="64"/>
      <c r="S52" s="64"/>
      <c r="T52" s="64"/>
      <c r="U52" s="64"/>
      <c r="V52" s="64"/>
      <c r="W52" s="64"/>
      <c r="X52" s="64"/>
      <c r="Y52" s="64"/>
    </row>
    <row r="53" spans="14:25" x14ac:dyDescent="0.25">
      <c r="N53" s="64"/>
      <c r="O53" s="64"/>
      <c r="P53" s="64"/>
      <c r="Q53" s="64"/>
      <c r="R53" s="64"/>
      <c r="S53" s="64"/>
      <c r="T53" s="64"/>
      <c r="U53" s="64"/>
      <c r="V53" s="64"/>
      <c r="W53" s="64"/>
      <c r="X53" s="64"/>
      <c r="Y53" s="64"/>
    </row>
    <row r="54" spans="14:25" x14ac:dyDescent="0.25">
      <c r="N54" s="64"/>
      <c r="O54" s="64"/>
      <c r="P54" s="64"/>
      <c r="Q54" s="64"/>
      <c r="R54" s="64"/>
      <c r="S54" s="64"/>
      <c r="T54" s="64"/>
      <c r="U54" s="64"/>
      <c r="V54" s="64"/>
      <c r="W54" s="64"/>
      <c r="X54" s="64"/>
      <c r="Y54" s="64"/>
    </row>
    <row r="55" spans="14:25" x14ac:dyDescent="0.25">
      <c r="N55" s="64"/>
      <c r="O55" s="64"/>
      <c r="P55" s="64"/>
      <c r="Q55" s="64"/>
      <c r="R55" s="64"/>
      <c r="S55" s="64"/>
      <c r="T55" s="64"/>
      <c r="U55" s="64"/>
      <c r="V55" s="64"/>
      <c r="W55" s="64"/>
      <c r="X55" s="64"/>
      <c r="Y55" s="64"/>
    </row>
    <row r="56" spans="14:25" x14ac:dyDescent="0.25">
      <c r="N56" s="64"/>
      <c r="O56" s="64"/>
      <c r="P56" s="64"/>
      <c r="Q56" s="64"/>
      <c r="R56" s="64"/>
      <c r="S56" s="64"/>
      <c r="T56" s="64"/>
      <c r="U56" s="64"/>
      <c r="V56" s="64"/>
      <c r="W56" s="64"/>
      <c r="X56" s="64"/>
      <c r="Y56" s="64"/>
    </row>
    <row r="57" spans="14:25" x14ac:dyDescent="0.25">
      <c r="N57" s="64"/>
      <c r="O57" s="64"/>
      <c r="P57" s="64"/>
      <c r="Q57" s="64"/>
      <c r="R57" s="64"/>
      <c r="S57" s="64"/>
      <c r="T57" s="64"/>
      <c r="U57" s="64"/>
      <c r="V57" s="64"/>
      <c r="W57" s="64"/>
      <c r="X57" s="64"/>
      <c r="Y57" s="64"/>
    </row>
    <row r="58" spans="14:25" x14ac:dyDescent="0.25">
      <c r="N58" s="64"/>
      <c r="O58" s="64"/>
      <c r="P58" s="64"/>
      <c r="Q58" s="64"/>
      <c r="R58" s="64"/>
      <c r="S58" s="64"/>
      <c r="T58" s="64"/>
      <c r="U58" s="64"/>
      <c r="V58" s="64"/>
      <c r="W58" s="64"/>
      <c r="X58" s="64"/>
      <c r="Y58" s="64"/>
    </row>
    <row r="59" spans="14:25" x14ac:dyDescent="0.25">
      <c r="N59" s="64"/>
      <c r="O59" s="64"/>
      <c r="P59" s="64"/>
      <c r="Q59" s="64"/>
      <c r="R59" s="64"/>
      <c r="S59" s="64"/>
      <c r="T59" s="64"/>
      <c r="U59" s="64"/>
      <c r="V59" s="64"/>
      <c r="W59" s="64"/>
      <c r="X59" s="64"/>
      <c r="Y59" s="64"/>
    </row>
    <row r="60" spans="14:25" x14ac:dyDescent="0.25">
      <c r="N60" s="64"/>
      <c r="O60" s="64"/>
      <c r="P60" s="64"/>
      <c r="Q60" s="64"/>
      <c r="R60" s="64"/>
      <c r="S60" s="64"/>
      <c r="T60" s="64"/>
      <c r="U60" s="64"/>
      <c r="V60" s="64"/>
      <c r="W60" s="64"/>
      <c r="X60" s="64"/>
      <c r="Y60" s="64"/>
    </row>
    <row r="61" spans="14:25" x14ac:dyDescent="0.25">
      <c r="N61" s="64"/>
      <c r="O61" s="64"/>
      <c r="P61" s="64"/>
      <c r="Q61" s="64"/>
      <c r="R61" s="64"/>
      <c r="S61" s="64"/>
      <c r="T61" s="64"/>
      <c r="U61" s="64"/>
      <c r="V61" s="64"/>
      <c r="W61" s="64"/>
      <c r="X61" s="64"/>
      <c r="Y61" s="64"/>
    </row>
    <row r="62" spans="14:25" x14ac:dyDescent="0.25">
      <c r="N62" s="64"/>
      <c r="O62" s="64"/>
      <c r="P62" s="64"/>
      <c r="Q62" s="64"/>
      <c r="R62" s="64"/>
      <c r="S62" s="64"/>
      <c r="T62" s="64"/>
      <c r="U62" s="64"/>
      <c r="V62" s="64"/>
      <c r="W62" s="64"/>
      <c r="X62" s="64"/>
      <c r="Y62" s="64"/>
    </row>
    <row r="63" spans="14:25" x14ac:dyDescent="0.25">
      <c r="N63" s="64"/>
      <c r="O63" s="64"/>
      <c r="P63" s="64"/>
      <c r="Q63" s="64"/>
      <c r="R63" s="64"/>
      <c r="S63" s="64"/>
      <c r="T63" s="64"/>
      <c r="U63" s="64"/>
      <c r="V63" s="64"/>
      <c r="W63" s="64"/>
      <c r="X63" s="64"/>
      <c r="Y63" s="64"/>
    </row>
    <row r="64" spans="14:25" x14ac:dyDescent="0.25">
      <c r="N64" s="64"/>
      <c r="O64" s="64"/>
      <c r="P64" s="64"/>
      <c r="Q64" s="64"/>
      <c r="R64" s="64"/>
      <c r="S64" s="64"/>
      <c r="T64" s="64"/>
      <c r="U64" s="64"/>
      <c r="V64" s="64"/>
      <c r="W64" s="64"/>
      <c r="X64" s="64"/>
      <c r="Y64" s="64"/>
    </row>
    <row r="65" spans="14:25" x14ac:dyDescent="0.25">
      <c r="N65" s="64"/>
      <c r="O65" s="64"/>
      <c r="P65" s="64"/>
      <c r="Q65" s="64"/>
      <c r="R65" s="64"/>
      <c r="S65" s="64"/>
      <c r="T65" s="64"/>
      <c r="U65" s="64"/>
      <c r="V65" s="64"/>
      <c r="W65" s="64"/>
      <c r="X65" s="64"/>
      <c r="Y65" s="64"/>
    </row>
    <row r="66" spans="14:25" x14ac:dyDescent="0.25">
      <c r="N66" s="64"/>
      <c r="O66" s="64"/>
      <c r="P66" s="64"/>
      <c r="Q66" s="64"/>
      <c r="R66" s="64"/>
      <c r="S66" s="64"/>
      <c r="T66" s="64"/>
      <c r="U66" s="64"/>
      <c r="V66" s="64"/>
      <c r="W66" s="64"/>
      <c r="X66" s="64"/>
      <c r="Y66" s="64"/>
    </row>
    <row r="67" spans="14:25" x14ac:dyDescent="0.25">
      <c r="N67" s="64"/>
      <c r="O67" s="64"/>
      <c r="P67" s="64"/>
      <c r="Q67" s="64"/>
      <c r="R67" s="64"/>
      <c r="S67" s="64"/>
      <c r="T67" s="64"/>
      <c r="U67" s="64"/>
      <c r="V67" s="64"/>
      <c r="W67" s="64"/>
      <c r="X67" s="64"/>
      <c r="Y67" s="64"/>
    </row>
    <row r="68" spans="14:25" x14ac:dyDescent="0.25">
      <c r="N68" s="64"/>
      <c r="O68" s="64"/>
      <c r="P68" s="64"/>
      <c r="Q68" s="64"/>
      <c r="R68" s="64"/>
      <c r="S68" s="64"/>
      <c r="T68" s="64"/>
      <c r="U68" s="64"/>
      <c r="V68" s="64"/>
      <c r="W68" s="64"/>
      <c r="X68" s="64"/>
      <c r="Y68" s="64"/>
    </row>
    <row r="69" spans="14:25" x14ac:dyDescent="0.25">
      <c r="N69" s="64"/>
      <c r="O69" s="64"/>
      <c r="P69" s="64"/>
      <c r="Q69" s="64"/>
      <c r="R69" s="64"/>
      <c r="S69" s="64"/>
      <c r="T69" s="64"/>
      <c r="U69" s="64"/>
      <c r="V69" s="64"/>
      <c r="W69" s="64"/>
      <c r="X69" s="64"/>
      <c r="Y69" s="64"/>
    </row>
    <row r="70" spans="14:25" x14ac:dyDescent="0.25">
      <c r="N70" s="64"/>
      <c r="O70" s="64"/>
      <c r="P70" s="64"/>
      <c r="Q70" s="64"/>
      <c r="R70" s="64"/>
      <c r="S70" s="64"/>
      <c r="T70" s="64"/>
      <c r="U70" s="64"/>
      <c r="V70" s="64"/>
      <c r="W70" s="64"/>
      <c r="X70" s="64"/>
      <c r="Y70" s="64"/>
    </row>
    <row r="71" spans="14:25" x14ac:dyDescent="0.25">
      <c r="N71" s="64"/>
      <c r="O71" s="64"/>
      <c r="P71" s="64"/>
      <c r="Q71" s="64"/>
      <c r="R71" s="64"/>
      <c r="S71" s="64"/>
      <c r="T71" s="64"/>
      <c r="U71" s="64"/>
      <c r="V71" s="64"/>
      <c r="W71" s="64"/>
      <c r="X71" s="64"/>
      <c r="Y71" s="64"/>
    </row>
    <row r="72" spans="14:25" x14ac:dyDescent="0.25">
      <c r="N72" s="64"/>
      <c r="O72" s="64"/>
      <c r="P72" s="64"/>
      <c r="Q72" s="64"/>
      <c r="R72" s="64"/>
      <c r="S72" s="64"/>
      <c r="T72" s="64"/>
      <c r="U72" s="64"/>
      <c r="V72" s="64"/>
      <c r="W72" s="64"/>
      <c r="X72" s="64"/>
      <c r="Y72" s="64"/>
    </row>
    <row r="73" spans="14:25" x14ac:dyDescent="0.25">
      <c r="N73" s="64"/>
      <c r="O73" s="64"/>
      <c r="P73" s="64"/>
      <c r="Q73" s="64"/>
      <c r="R73" s="64"/>
      <c r="S73" s="64"/>
      <c r="T73" s="64"/>
      <c r="U73" s="64"/>
      <c r="V73" s="64"/>
      <c r="W73" s="64"/>
      <c r="X73" s="64"/>
      <c r="Y73" s="64"/>
    </row>
    <row r="74" spans="14:25" x14ac:dyDescent="0.25">
      <c r="N74" s="64"/>
      <c r="O74" s="64"/>
      <c r="P74" s="64"/>
      <c r="Q74" s="64"/>
      <c r="R74" s="64"/>
      <c r="S74" s="64"/>
      <c r="T74" s="64"/>
      <c r="U74" s="64"/>
      <c r="V74" s="64"/>
      <c r="W74" s="64"/>
      <c r="X74" s="64"/>
      <c r="Y74" s="64"/>
    </row>
    <row r="75" spans="14:25" x14ac:dyDescent="0.25">
      <c r="N75" s="64"/>
      <c r="O75" s="64"/>
      <c r="P75" s="64"/>
      <c r="Q75" s="64"/>
      <c r="R75" s="64"/>
      <c r="S75" s="64"/>
      <c r="T75" s="64"/>
      <c r="U75" s="64"/>
      <c r="V75" s="64"/>
      <c r="W75" s="64"/>
      <c r="X75" s="64"/>
      <c r="Y75" s="64"/>
    </row>
    <row r="76" spans="14:25" x14ac:dyDescent="0.25">
      <c r="N76" s="64"/>
      <c r="O76" s="64"/>
      <c r="P76" s="64"/>
      <c r="Q76" s="64"/>
      <c r="R76" s="64"/>
      <c r="S76" s="64"/>
      <c r="T76" s="64"/>
      <c r="U76" s="64"/>
      <c r="V76" s="64"/>
      <c r="W76" s="64"/>
      <c r="X76" s="64"/>
      <c r="Y76" s="64"/>
    </row>
    <row r="77" spans="14:25" x14ac:dyDescent="0.25">
      <c r="N77" s="64"/>
      <c r="O77" s="64"/>
      <c r="P77" s="64"/>
      <c r="Q77" s="64"/>
      <c r="R77" s="64"/>
      <c r="S77" s="64"/>
      <c r="T77" s="64"/>
      <c r="U77" s="64"/>
      <c r="V77" s="64"/>
      <c r="W77" s="64"/>
      <c r="X77" s="64"/>
      <c r="Y77" s="64"/>
    </row>
    <row r="78" spans="14:25" x14ac:dyDescent="0.25">
      <c r="N78" s="64"/>
      <c r="O78" s="64"/>
      <c r="P78" s="64"/>
      <c r="Q78" s="64"/>
      <c r="R78" s="64"/>
      <c r="S78" s="64"/>
      <c r="T78" s="64"/>
      <c r="U78" s="64"/>
      <c r="V78" s="64"/>
      <c r="W78" s="64"/>
      <c r="X78" s="64"/>
      <c r="Y78" s="64"/>
    </row>
    <row r="79" spans="14:25" x14ac:dyDescent="0.25">
      <c r="N79" s="64"/>
      <c r="O79" s="64"/>
      <c r="P79" s="64"/>
      <c r="Q79" s="64"/>
      <c r="R79" s="64"/>
      <c r="S79" s="64"/>
      <c r="T79" s="64"/>
      <c r="U79" s="64"/>
      <c r="V79" s="64"/>
      <c r="W79" s="64"/>
      <c r="X79" s="64"/>
      <c r="Y79" s="64"/>
    </row>
    <row r="80" spans="14:25" x14ac:dyDescent="0.25">
      <c r="N80" s="64"/>
      <c r="O80" s="64"/>
      <c r="P80" s="64"/>
      <c r="Q80" s="64"/>
      <c r="R80" s="64"/>
      <c r="S80" s="64"/>
      <c r="T80" s="64"/>
      <c r="U80" s="64"/>
      <c r="V80" s="64"/>
      <c r="W80" s="64"/>
      <c r="X80" s="64"/>
      <c r="Y80" s="64"/>
    </row>
    <row r="81" spans="14:25" x14ac:dyDescent="0.25">
      <c r="N81" s="64"/>
      <c r="O81" s="64"/>
      <c r="P81" s="64"/>
      <c r="Q81" s="64"/>
      <c r="R81" s="64"/>
      <c r="S81" s="64"/>
      <c r="T81" s="64"/>
      <c r="U81" s="64"/>
      <c r="V81" s="64"/>
      <c r="W81" s="64"/>
      <c r="X81" s="64"/>
      <c r="Y81" s="64"/>
    </row>
    <row r="82" spans="14:25" x14ac:dyDescent="0.25">
      <c r="N82" s="64"/>
      <c r="O82" s="64"/>
      <c r="P82" s="64"/>
      <c r="Q82" s="64"/>
      <c r="R82" s="64"/>
      <c r="S82" s="64"/>
      <c r="T82" s="64"/>
      <c r="U82" s="64"/>
      <c r="V82" s="64"/>
      <c r="W82" s="64"/>
      <c r="X82" s="64"/>
      <c r="Y82" s="64"/>
    </row>
    <row r="83" spans="14:25" x14ac:dyDescent="0.25">
      <c r="N83" s="64"/>
      <c r="O83" s="64"/>
      <c r="P83" s="64"/>
      <c r="Q83" s="64"/>
      <c r="R83" s="64"/>
      <c r="S83" s="64"/>
      <c r="T83" s="64"/>
      <c r="U83" s="64"/>
      <c r="V83" s="64"/>
      <c r="W83" s="64"/>
      <c r="X83" s="64"/>
      <c r="Y83" s="64"/>
    </row>
    <row r="84" spans="14:25" x14ac:dyDescent="0.25">
      <c r="N84" s="64"/>
      <c r="O84" s="64"/>
      <c r="P84" s="64"/>
      <c r="Q84" s="64"/>
      <c r="R84" s="64"/>
      <c r="S84" s="64"/>
      <c r="T84" s="64"/>
      <c r="U84" s="64"/>
      <c r="V84" s="64"/>
      <c r="W84" s="64"/>
      <c r="X84" s="64"/>
      <c r="Y84" s="64"/>
    </row>
    <row r="85" spans="14:25" x14ac:dyDescent="0.25">
      <c r="N85" s="64"/>
      <c r="O85" s="64"/>
      <c r="P85" s="64"/>
      <c r="Q85" s="64"/>
      <c r="R85" s="64"/>
      <c r="S85" s="64"/>
      <c r="T85" s="64"/>
      <c r="U85" s="64"/>
      <c r="V85" s="64"/>
      <c r="W85" s="64"/>
      <c r="X85" s="64"/>
      <c r="Y85" s="64"/>
    </row>
    <row r="86" spans="14:25" x14ac:dyDescent="0.25">
      <c r="N86" s="64"/>
      <c r="O86" s="64"/>
      <c r="P86" s="64"/>
      <c r="Q86" s="64"/>
      <c r="R86" s="64"/>
      <c r="S86" s="64"/>
      <c r="T86" s="64"/>
      <c r="U86" s="64"/>
      <c r="V86" s="64"/>
      <c r="W86" s="64"/>
      <c r="X86" s="64"/>
      <c r="Y86" s="64"/>
    </row>
    <row r="87" spans="14:25" x14ac:dyDescent="0.25">
      <c r="N87" s="64"/>
      <c r="O87" s="64"/>
      <c r="P87" s="64"/>
      <c r="Q87" s="64"/>
      <c r="R87" s="64"/>
      <c r="S87" s="64"/>
      <c r="T87" s="64"/>
      <c r="U87" s="64"/>
      <c r="V87" s="64"/>
      <c r="W87" s="64"/>
      <c r="X87" s="64"/>
      <c r="Y87" s="64"/>
    </row>
    <row r="88" spans="14:25" x14ac:dyDescent="0.25">
      <c r="N88" s="64"/>
      <c r="O88" s="64"/>
      <c r="P88" s="64"/>
      <c r="Q88" s="64"/>
      <c r="R88" s="64"/>
      <c r="S88" s="64"/>
      <c r="T88" s="64"/>
      <c r="U88" s="64"/>
      <c r="V88" s="64"/>
      <c r="W88" s="64"/>
      <c r="X88" s="64"/>
      <c r="Y88" s="64"/>
    </row>
    <row r="89" spans="14:25" x14ac:dyDescent="0.25">
      <c r="N89" s="64"/>
      <c r="O89" s="64"/>
      <c r="P89" s="64"/>
      <c r="Q89" s="64"/>
      <c r="R89" s="64"/>
      <c r="S89" s="64"/>
      <c r="T89" s="64"/>
      <c r="U89" s="64"/>
      <c r="V89" s="64"/>
      <c r="W89" s="64"/>
      <c r="X89" s="64"/>
      <c r="Y89" s="64"/>
    </row>
    <row r="90" spans="14:25" x14ac:dyDescent="0.25">
      <c r="N90" s="64"/>
      <c r="O90" s="64"/>
      <c r="P90" s="64"/>
      <c r="Q90" s="64"/>
      <c r="R90" s="64"/>
      <c r="S90" s="64"/>
      <c r="T90" s="64"/>
      <c r="U90" s="64"/>
      <c r="V90" s="64"/>
      <c r="W90" s="64"/>
      <c r="X90" s="64"/>
      <c r="Y90" s="64"/>
    </row>
    <row r="91" spans="14:25" x14ac:dyDescent="0.25">
      <c r="N91" s="64"/>
      <c r="O91" s="64"/>
      <c r="P91" s="64"/>
      <c r="Q91" s="64"/>
      <c r="R91" s="64"/>
      <c r="S91" s="64"/>
      <c r="T91" s="64"/>
      <c r="U91" s="64"/>
      <c r="V91" s="64"/>
      <c r="W91" s="64"/>
      <c r="X91" s="64"/>
      <c r="Y91" s="64"/>
    </row>
    <row r="92" spans="14:25" x14ac:dyDescent="0.25">
      <c r="N92" s="64"/>
      <c r="O92" s="64"/>
      <c r="P92" s="64"/>
      <c r="Q92" s="64"/>
      <c r="R92" s="64"/>
      <c r="S92" s="64"/>
      <c r="T92" s="64"/>
      <c r="U92" s="64"/>
      <c r="V92" s="64"/>
      <c r="W92" s="64"/>
      <c r="X92" s="64"/>
      <c r="Y92" s="64"/>
    </row>
    <row r="93" spans="14:25" x14ac:dyDescent="0.25">
      <c r="N93" s="64"/>
      <c r="O93" s="64"/>
      <c r="P93" s="64"/>
      <c r="Q93" s="64"/>
      <c r="R93" s="64"/>
      <c r="S93" s="64"/>
      <c r="T93" s="64"/>
      <c r="U93" s="64"/>
      <c r="V93" s="64"/>
      <c r="W93" s="64"/>
      <c r="X93" s="64"/>
      <c r="Y93" s="64"/>
    </row>
    <row r="94" spans="14:25" x14ac:dyDescent="0.25">
      <c r="N94" s="64"/>
      <c r="O94" s="64"/>
      <c r="P94" s="64"/>
      <c r="Q94" s="64"/>
      <c r="R94" s="64"/>
      <c r="S94" s="64"/>
      <c r="T94" s="64"/>
      <c r="U94" s="64"/>
      <c r="V94" s="64"/>
      <c r="W94" s="64"/>
      <c r="X94" s="64"/>
      <c r="Y94" s="64"/>
    </row>
    <row r="95" spans="14:25" x14ac:dyDescent="0.25">
      <c r="N95" s="64"/>
      <c r="O95" s="64"/>
      <c r="P95" s="64"/>
      <c r="Q95" s="64"/>
      <c r="R95" s="64"/>
      <c r="S95" s="64"/>
      <c r="T95" s="64"/>
      <c r="U95" s="64"/>
      <c r="V95" s="64"/>
      <c r="W95" s="64"/>
      <c r="X95" s="64"/>
      <c r="Y95" s="64"/>
    </row>
    <row r="96" spans="14:25" x14ac:dyDescent="0.25">
      <c r="N96" s="64"/>
      <c r="O96" s="64"/>
      <c r="P96" s="64"/>
      <c r="Q96" s="64"/>
      <c r="R96" s="64"/>
      <c r="S96" s="64"/>
      <c r="T96" s="64"/>
      <c r="U96" s="64"/>
      <c r="V96" s="64"/>
      <c r="W96" s="64"/>
      <c r="X96" s="64"/>
      <c r="Y96" s="64"/>
    </row>
    <row r="97" spans="14:25" x14ac:dyDescent="0.25">
      <c r="N97" s="64"/>
      <c r="O97" s="64"/>
      <c r="P97" s="64"/>
      <c r="Q97" s="64"/>
      <c r="R97" s="64"/>
      <c r="S97" s="64"/>
      <c r="T97" s="64"/>
      <c r="U97" s="64"/>
      <c r="V97" s="64"/>
      <c r="W97" s="64"/>
      <c r="X97" s="64"/>
      <c r="Y97" s="64"/>
    </row>
    <row r="98" spans="14:25" x14ac:dyDescent="0.25">
      <c r="N98" s="64"/>
      <c r="O98" s="64"/>
      <c r="P98" s="64"/>
      <c r="Q98" s="64"/>
      <c r="R98" s="64"/>
      <c r="S98" s="64"/>
      <c r="T98" s="64"/>
      <c r="U98" s="64"/>
      <c r="V98" s="64"/>
      <c r="W98" s="64"/>
      <c r="X98" s="64"/>
      <c r="Y98" s="64"/>
    </row>
    <row r="99" spans="14:25" x14ac:dyDescent="0.25">
      <c r="N99" s="64"/>
      <c r="O99" s="64"/>
      <c r="P99" s="64"/>
      <c r="Q99" s="64"/>
      <c r="R99" s="64"/>
      <c r="S99" s="64"/>
      <c r="T99" s="64"/>
      <c r="U99" s="64"/>
      <c r="V99" s="64"/>
      <c r="W99" s="64"/>
      <c r="X99" s="64"/>
      <c r="Y99" s="64"/>
    </row>
    <row r="100" spans="14:25" x14ac:dyDescent="0.25">
      <c r="N100" s="64"/>
      <c r="O100" s="64"/>
      <c r="P100" s="64"/>
      <c r="Q100" s="64"/>
      <c r="R100" s="64"/>
      <c r="S100" s="64"/>
      <c r="T100" s="64"/>
      <c r="U100" s="64"/>
      <c r="V100" s="64"/>
      <c r="W100" s="64"/>
      <c r="X100" s="64"/>
      <c r="Y100" s="64"/>
    </row>
    <row r="101" spans="14:25" x14ac:dyDescent="0.25">
      <c r="N101" s="64"/>
      <c r="O101" s="64"/>
      <c r="P101" s="64"/>
      <c r="Q101" s="64"/>
      <c r="R101" s="64"/>
      <c r="S101" s="64"/>
      <c r="T101" s="64"/>
      <c r="U101" s="64"/>
      <c r="V101" s="64"/>
      <c r="W101" s="64"/>
      <c r="X101" s="64"/>
      <c r="Y101" s="64"/>
    </row>
    <row r="102" spans="14:25" x14ac:dyDescent="0.25">
      <c r="N102" s="64"/>
      <c r="O102" s="64"/>
      <c r="P102" s="64"/>
      <c r="Q102" s="64"/>
      <c r="R102" s="64"/>
      <c r="S102" s="64"/>
      <c r="T102" s="64"/>
      <c r="U102" s="64"/>
      <c r="V102" s="64"/>
      <c r="W102" s="64"/>
      <c r="X102" s="64"/>
      <c r="Y102" s="64"/>
    </row>
    <row r="103" spans="14:25" x14ac:dyDescent="0.25">
      <c r="N103" s="64"/>
      <c r="O103" s="64"/>
      <c r="P103" s="64"/>
      <c r="Q103" s="64"/>
      <c r="R103" s="64"/>
      <c r="S103" s="64"/>
      <c r="T103" s="64"/>
      <c r="U103" s="64"/>
      <c r="V103" s="64"/>
      <c r="W103" s="64"/>
      <c r="X103" s="64"/>
      <c r="Y103" s="64"/>
    </row>
    <row r="104" spans="14:25" x14ac:dyDescent="0.25">
      <c r="N104" s="64"/>
      <c r="O104" s="64"/>
      <c r="P104" s="64"/>
      <c r="Q104" s="64"/>
      <c r="R104" s="64"/>
      <c r="S104" s="64"/>
      <c r="T104" s="64"/>
      <c r="U104" s="64"/>
      <c r="V104" s="64"/>
      <c r="W104" s="64"/>
      <c r="X104" s="64"/>
      <c r="Y104" s="64"/>
    </row>
    <row r="105" spans="14:25" x14ac:dyDescent="0.25">
      <c r="N105" s="64"/>
      <c r="O105" s="64"/>
      <c r="P105" s="64"/>
      <c r="Q105" s="64"/>
      <c r="R105" s="64"/>
      <c r="S105" s="64"/>
      <c r="T105" s="64"/>
      <c r="U105" s="64"/>
      <c r="V105" s="64"/>
      <c r="W105" s="64"/>
      <c r="X105" s="64"/>
      <c r="Y105" s="64"/>
    </row>
    <row r="106" spans="14:25" x14ac:dyDescent="0.25">
      <c r="N106" s="64"/>
      <c r="O106" s="64"/>
      <c r="P106" s="64"/>
      <c r="Q106" s="64"/>
      <c r="R106" s="64"/>
      <c r="S106" s="64"/>
      <c r="T106" s="64"/>
      <c r="U106" s="64"/>
      <c r="V106" s="64"/>
      <c r="W106" s="64"/>
      <c r="X106" s="64"/>
      <c r="Y106" s="64"/>
    </row>
    <row r="107" spans="14:25" x14ac:dyDescent="0.25">
      <c r="N107" s="64"/>
      <c r="O107" s="64"/>
      <c r="P107" s="64"/>
      <c r="Q107" s="64"/>
      <c r="R107" s="64"/>
      <c r="S107" s="64"/>
      <c r="T107" s="64"/>
      <c r="U107" s="64"/>
      <c r="V107" s="64"/>
      <c r="W107" s="64"/>
      <c r="X107" s="64"/>
      <c r="Y107" s="64"/>
    </row>
    <row r="108" spans="14:25" x14ac:dyDescent="0.25">
      <c r="N108" s="64"/>
      <c r="O108" s="64"/>
      <c r="P108" s="64"/>
      <c r="Q108" s="64"/>
      <c r="R108" s="64"/>
      <c r="S108" s="64"/>
      <c r="T108" s="64"/>
      <c r="U108" s="64"/>
      <c r="V108" s="64"/>
      <c r="W108" s="64"/>
      <c r="X108" s="64"/>
      <c r="Y108" s="64"/>
    </row>
    <row r="109" spans="14:25" x14ac:dyDescent="0.25">
      <c r="N109" s="64"/>
      <c r="O109" s="64"/>
      <c r="P109" s="64"/>
      <c r="Q109" s="64"/>
      <c r="R109" s="64"/>
      <c r="S109" s="64"/>
      <c r="T109" s="64"/>
      <c r="U109" s="64"/>
      <c r="V109" s="64"/>
      <c r="W109" s="64"/>
      <c r="X109" s="64"/>
      <c r="Y109" s="64"/>
    </row>
    <row r="110" spans="14:25" x14ac:dyDescent="0.25">
      <c r="N110" s="64"/>
      <c r="O110" s="64"/>
      <c r="P110" s="64"/>
      <c r="Q110" s="64"/>
      <c r="R110" s="64"/>
      <c r="S110" s="64"/>
      <c r="T110" s="64"/>
      <c r="U110" s="64"/>
      <c r="V110" s="64"/>
      <c r="W110" s="64"/>
      <c r="X110" s="64"/>
      <c r="Y110" s="64"/>
    </row>
    <row r="111" spans="14:25" x14ac:dyDescent="0.25">
      <c r="N111" s="64"/>
      <c r="O111" s="64"/>
      <c r="P111" s="64"/>
      <c r="Q111" s="64"/>
      <c r="R111" s="64"/>
      <c r="S111" s="64"/>
      <c r="T111" s="64"/>
      <c r="U111" s="64"/>
      <c r="V111" s="64"/>
      <c r="W111" s="64"/>
      <c r="X111" s="64"/>
      <c r="Y111" s="64"/>
    </row>
    <row r="112" spans="14:25" x14ac:dyDescent="0.25">
      <c r="N112" s="64"/>
      <c r="O112" s="64"/>
      <c r="P112" s="64"/>
      <c r="Q112" s="64"/>
      <c r="R112" s="64"/>
      <c r="S112" s="64"/>
      <c r="T112" s="64"/>
      <c r="U112" s="64"/>
      <c r="V112" s="64"/>
      <c r="W112" s="64"/>
      <c r="X112" s="64"/>
      <c r="Y112" s="64"/>
    </row>
    <row r="113" spans="14:25" x14ac:dyDescent="0.25">
      <c r="N113" s="64"/>
      <c r="O113" s="64"/>
      <c r="P113" s="64"/>
      <c r="Q113" s="64"/>
      <c r="R113" s="64"/>
      <c r="S113" s="64"/>
      <c r="T113" s="64"/>
      <c r="U113" s="64"/>
      <c r="V113" s="64"/>
      <c r="W113" s="64"/>
      <c r="X113" s="64"/>
      <c r="Y113" s="64"/>
    </row>
    <row r="114" spans="14:25" x14ac:dyDescent="0.25">
      <c r="N114" s="64"/>
      <c r="O114" s="64"/>
      <c r="P114" s="64"/>
      <c r="Q114" s="64"/>
      <c r="R114" s="64"/>
      <c r="S114" s="64"/>
      <c r="T114" s="64"/>
      <c r="U114" s="64"/>
      <c r="V114" s="64"/>
      <c r="W114" s="64"/>
      <c r="X114" s="64"/>
      <c r="Y114" s="64"/>
    </row>
    <row r="115" spans="14:25" x14ac:dyDescent="0.25">
      <c r="N115" s="64"/>
      <c r="O115" s="64"/>
      <c r="P115" s="64"/>
      <c r="Q115" s="64"/>
      <c r="R115" s="64"/>
      <c r="S115" s="64"/>
      <c r="T115" s="64"/>
      <c r="U115" s="64"/>
      <c r="V115" s="64"/>
      <c r="W115" s="64"/>
      <c r="X115" s="64"/>
      <c r="Y115" s="64"/>
    </row>
    <row r="116" spans="14:25" x14ac:dyDescent="0.25">
      <c r="N116" s="64"/>
      <c r="O116" s="64"/>
      <c r="P116" s="64"/>
      <c r="Q116" s="64"/>
      <c r="R116" s="64"/>
      <c r="S116" s="64"/>
      <c r="T116" s="64"/>
      <c r="U116" s="64"/>
      <c r="V116" s="64"/>
      <c r="W116" s="64"/>
      <c r="X116" s="64"/>
      <c r="Y116" s="64"/>
    </row>
    <row r="117" spans="14:25" x14ac:dyDescent="0.25">
      <c r="N117" s="64"/>
      <c r="O117" s="64"/>
      <c r="P117" s="64"/>
      <c r="Q117" s="64"/>
      <c r="R117" s="64"/>
      <c r="S117" s="64"/>
      <c r="T117" s="64"/>
      <c r="U117" s="64"/>
      <c r="V117" s="64"/>
      <c r="W117" s="64"/>
      <c r="X117" s="64"/>
      <c r="Y117" s="64"/>
    </row>
    <row r="118" spans="14:25" x14ac:dyDescent="0.25">
      <c r="N118" s="64"/>
      <c r="O118" s="64"/>
      <c r="P118" s="64"/>
      <c r="Q118" s="64"/>
      <c r="R118" s="64"/>
      <c r="S118" s="64"/>
      <c r="T118" s="64"/>
      <c r="U118" s="64"/>
      <c r="V118" s="64"/>
      <c r="W118" s="64"/>
      <c r="X118" s="64"/>
      <c r="Y118" s="64"/>
    </row>
    <row r="119" spans="14:25" x14ac:dyDescent="0.25">
      <c r="N119" s="64"/>
      <c r="O119" s="64"/>
      <c r="P119" s="64"/>
      <c r="Q119" s="64"/>
      <c r="R119" s="64"/>
      <c r="S119" s="64"/>
      <c r="T119" s="64"/>
      <c r="U119" s="64"/>
      <c r="V119" s="64"/>
      <c r="W119" s="64"/>
      <c r="X119" s="64"/>
      <c r="Y119" s="64"/>
    </row>
    <row r="120" spans="14:25" x14ac:dyDescent="0.25">
      <c r="N120" s="64"/>
      <c r="O120" s="64"/>
      <c r="P120" s="64"/>
      <c r="Q120" s="64"/>
      <c r="R120" s="64"/>
      <c r="S120" s="64"/>
      <c r="T120" s="64"/>
      <c r="U120" s="64"/>
      <c r="V120" s="64"/>
      <c r="W120" s="64"/>
      <c r="X120" s="64"/>
      <c r="Y120" s="64"/>
    </row>
    <row r="121" spans="14:25" x14ac:dyDescent="0.25">
      <c r="N121" s="64"/>
      <c r="O121" s="64"/>
      <c r="P121" s="64"/>
      <c r="Q121" s="64"/>
      <c r="R121" s="64"/>
      <c r="S121" s="64"/>
      <c r="T121" s="64"/>
      <c r="U121" s="64"/>
      <c r="V121" s="64"/>
      <c r="W121" s="64"/>
      <c r="X121" s="64"/>
      <c r="Y121" s="64"/>
    </row>
    <row r="122" spans="14:25" x14ac:dyDescent="0.25">
      <c r="N122" s="64"/>
      <c r="O122" s="64"/>
      <c r="P122" s="64"/>
      <c r="Q122" s="64"/>
      <c r="R122" s="64"/>
      <c r="S122" s="64"/>
      <c r="T122" s="64"/>
      <c r="U122" s="64"/>
      <c r="V122" s="64"/>
      <c r="W122" s="64"/>
      <c r="X122" s="64"/>
      <c r="Y122" s="64"/>
    </row>
    <row r="123" spans="14:25" x14ac:dyDescent="0.25">
      <c r="N123" s="64"/>
      <c r="O123" s="64"/>
      <c r="P123" s="64"/>
      <c r="Q123" s="64"/>
      <c r="R123" s="64"/>
      <c r="S123" s="64"/>
      <c r="T123" s="64"/>
      <c r="U123" s="64"/>
      <c r="V123" s="64"/>
      <c r="W123" s="64"/>
      <c r="X123" s="64"/>
      <c r="Y123" s="64"/>
    </row>
    <row r="124" spans="14:25" x14ac:dyDescent="0.25">
      <c r="N124" s="64"/>
      <c r="O124" s="64"/>
      <c r="P124" s="64"/>
      <c r="Q124" s="64"/>
      <c r="R124" s="64"/>
      <c r="S124" s="64"/>
      <c r="T124" s="64"/>
      <c r="U124" s="64"/>
      <c r="V124" s="64"/>
      <c r="W124" s="64"/>
      <c r="X124" s="64"/>
      <c r="Y124" s="64"/>
    </row>
    <row r="125" spans="14:25" x14ac:dyDescent="0.25">
      <c r="N125" s="64"/>
      <c r="O125" s="64"/>
      <c r="P125" s="64"/>
      <c r="Q125" s="64"/>
      <c r="R125" s="64"/>
      <c r="S125" s="64"/>
      <c r="T125" s="64"/>
      <c r="U125" s="64"/>
      <c r="V125" s="64"/>
      <c r="W125" s="64"/>
      <c r="X125" s="64"/>
      <c r="Y125" s="64"/>
    </row>
    <row r="126" spans="14:25" x14ac:dyDescent="0.25">
      <c r="N126" s="64"/>
      <c r="O126" s="64"/>
      <c r="P126" s="64"/>
      <c r="Q126" s="64"/>
      <c r="R126" s="64"/>
      <c r="S126" s="64"/>
      <c r="T126" s="64"/>
      <c r="U126" s="64"/>
      <c r="V126" s="64"/>
      <c r="W126" s="64"/>
      <c r="X126" s="64"/>
      <c r="Y126" s="64"/>
    </row>
    <row r="127" spans="14:25" x14ac:dyDescent="0.25">
      <c r="N127" s="64"/>
      <c r="O127" s="64"/>
      <c r="P127" s="64"/>
      <c r="Q127" s="64"/>
      <c r="R127" s="64"/>
      <c r="S127" s="64"/>
      <c r="T127" s="64"/>
      <c r="U127" s="64"/>
      <c r="V127" s="64"/>
      <c r="W127" s="64"/>
      <c r="X127" s="64"/>
      <c r="Y127" s="64"/>
    </row>
    <row r="128" spans="14:25" x14ac:dyDescent="0.25">
      <c r="N128" s="64"/>
      <c r="O128" s="64"/>
      <c r="P128" s="64"/>
      <c r="Q128" s="64"/>
      <c r="R128" s="64"/>
      <c r="S128" s="64"/>
      <c r="T128" s="64"/>
      <c r="U128" s="64"/>
      <c r="V128" s="64"/>
      <c r="W128" s="64"/>
      <c r="X128" s="64"/>
      <c r="Y128" s="64"/>
    </row>
    <row r="129" spans="4:25" x14ac:dyDescent="0.25">
      <c r="N129" s="64"/>
      <c r="O129" s="64"/>
      <c r="P129" s="64"/>
      <c r="Q129" s="64"/>
      <c r="R129" s="64"/>
      <c r="S129" s="64"/>
      <c r="T129" s="64"/>
      <c r="U129" s="64"/>
      <c r="V129" s="64"/>
      <c r="W129" s="64"/>
      <c r="X129" s="64"/>
      <c r="Y129" s="64"/>
    </row>
    <row r="130" spans="4:25" x14ac:dyDescent="0.25">
      <c r="N130" s="64"/>
      <c r="O130" s="64"/>
      <c r="P130" s="64"/>
      <c r="Q130" s="64"/>
      <c r="R130" s="64"/>
      <c r="S130" s="64"/>
      <c r="T130" s="64"/>
      <c r="U130" s="64"/>
      <c r="V130" s="64"/>
      <c r="W130" s="64"/>
      <c r="X130" s="64"/>
      <c r="Y130" s="64"/>
    </row>
    <row r="131" spans="4:25" x14ac:dyDescent="0.25">
      <c r="N131" s="64"/>
      <c r="O131" s="64"/>
      <c r="P131" s="64"/>
      <c r="Q131" s="64"/>
      <c r="R131" s="64"/>
      <c r="S131" s="64"/>
      <c r="T131" s="64"/>
      <c r="U131" s="64"/>
      <c r="V131" s="64"/>
      <c r="W131" s="64"/>
      <c r="X131" s="64"/>
      <c r="Y131" s="64"/>
    </row>
    <row r="132" spans="4:25" x14ac:dyDescent="0.25">
      <c r="N132" s="64"/>
      <c r="O132" s="64"/>
      <c r="P132" s="64"/>
      <c r="Q132" s="64"/>
      <c r="R132" s="64"/>
      <c r="S132" s="64"/>
      <c r="T132" s="64"/>
      <c r="U132" s="64"/>
      <c r="V132" s="64"/>
      <c r="W132" s="64"/>
      <c r="X132" s="64"/>
      <c r="Y132" s="64"/>
    </row>
    <row r="133" spans="4:25" x14ac:dyDescent="0.25">
      <c r="N133" s="64"/>
      <c r="O133" s="64"/>
      <c r="P133" s="64"/>
      <c r="Q133" s="64"/>
      <c r="R133" s="64"/>
      <c r="S133" s="64"/>
      <c r="T133" s="64"/>
      <c r="U133" s="64"/>
      <c r="V133" s="64"/>
      <c r="W133" s="64"/>
      <c r="X133" s="64"/>
      <c r="Y133" s="64"/>
    </row>
    <row r="134" spans="4:25" x14ac:dyDescent="0.25">
      <c r="N134" s="64"/>
      <c r="O134" s="64"/>
      <c r="P134" s="64"/>
      <c r="Q134" s="64"/>
      <c r="R134" s="64"/>
      <c r="S134" s="64"/>
      <c r="T134" s="64"/>
      <c r="U134" s="64"/>
      <c r="V134" s="64"/>
      <c r="W134" s="64"/>
      <c r="X134" s="64"/>
      <c r="Y134" s="64"/>
    </row>
    <row r="135" spans="4:25" ht="15.75" x14ac:dyDescent="0.25">
      <c r="D135" s="2" t="s">
        <v>213</v>
      </c>
      <c r="N135" s="64"/>
      <c r="O135" s="64"/>
      <c r="P135" s="64"/>
      <c r="Q135" s="64"/>
      <c r="R135" s="64"/>
      <c r="S135" s="64"/>
      <c r="T135" s="64"/>
      <c r="U135" s="64"/>
      <c r="V135" s="64"/>
      <c r="W135" s="64"/>
      <c r="X135" s="64"/>
      <c r="Y135" s="64"/>
    </row>
    <row r="136" spans="4:25" x14ac:dyDescent="0.25">
      <c r="E136" s="3" t="s">
        <v>205</v>
      </c>
      <c r="N136" s="64"/>
      <c r="O136" s="64"/>
      <c r="P136" s="64"/>
      <c r="Q136" s="64"/>
      <c r="R136" s="64"/>
      <c r="S136" s="64"/>
      <c r="T136" s="64"/>
      <c r="U136" s="64"/>
      <c r="V136" s="64"/>
      <c r="W136" s="64"/>
      <c r="X136" s="64"/>
      <c r="Y136" s="64"/>
    </row>
    <row r="137" spans="4:25" x14ac:dyDescent="0.25">
      <c r="N137" s="64"/>
      <c r="O137" s="64"/>
      <c r="P137" s="64"/>
      <c r="Q137" s="64"/>
      <c r="R137" s="64"/>
      <c r="S137" s="64"/>
      <c r="T137" s="64"/>
      <c r="U137" s="64"/>
      <c r="V137" s="64"/>
      <c r="W137" s="64"/>
      <c r="X137" s="64"/>
      <c r="Y137" s="64"/>
    </row>
    <row r="138" spans="4:25" x14ac:dyDescent="0.25">
      <c r="N138" s="64"/>
      <c r="O138" s="64"/>
      <c r="P138" s="64"/>
      <c r="Q138" s="64"/>
      <c r="R138" s="64"/>
      <c r="S138" s="64"/>
      <c r="T138" s="64"/>
      <c r="U138" s="64"/>
      <c r="V138" s="64"/>
      <c r="W138" s="64"/>
      <c r="X138" s="64"/>
      <c r="Y138" s="64"/>
    </row>
    <row r="139" spans="4:25" x14ac:dyDescent="0.25">
      <c r="N139" s="64"/>
      <c r="O139" s="64"/>
      <c r="P139" s="64"/>
      <c r="Q139" s="64"/>
      <c r="R139" s="64"/>
      <c r="S139" s="64"/>
      <c r="T139" s="64"/>
      <c r="U139" s="64"/>
      <c r="V139" s="64"/>
      <c r="W139" s="64"/>
      <c r="X139" s="64"/>
      <c r="Y139" s="64"/>
    </row>
    <row r="140" spans="4:25" x14ac:dyDescent="0.25">
      <c r="N140" s="64"/>
      <c r="O140" s="64"/>
      <c r="P140" s="64"/>
      <c r="Q140" s="64"/>
      <c r="R140" s="64"/>
      <c r="S140" s="64"/>
      <c r="T140" s="64"/>
      <c r="U140" s="64"/>
      <c r="V140" s="64"/>
      <c r="W140" s="64"/>
      <c r="X140" s="64"/>
      <c r="Y140" s="64"/>
    </row>
    <row r="141" spans="4:25" x14ac:dyDescent="0.25">
      <c r="N141" s="64"/>
      <c r="O141" s="64"/>
      <c r="P141" s="64"/>
      <c r="Q141" s="64"/>
      <c r="R141" s="64"/>
      <c r="S141" s="64"/>
      <c r="T141" s="64"/>
      <c r="U141" s="64"/>
      <c r="V141" s="64"/>
      <c r="W141" s="64"/>
      <c r="X141" s="64"/>
      <c r="Y141" s="64"/>
    </row>
    <row r="142" spans="4:25" x14ac:dyDescent="0.25">
      <c r="N142" s="64"/>
      <c r="O142" s="64"/>
      <c r="P142" s="64"/>
      <c r="Q142" s="64"/>
      <c r="R142" s="64"/>
      <c r="S142" s="64"/>
      <c r="T142" s="64"/>
      <c r="U142" s="64"/>
      <c r="V142" s="64"/>
      <c r="W142" s="64"/>
      <c r="X142" s="64"/>
      <c r="Y142" s="64"/>
    </row>
    <row r="143" spans="4:25" x14ac:dyDescent="0.25">
      <c r="N143" s="64"/>
      <c r="O143" s="64"/>
      <c r="P143" s="64"/>
      <c r="Q143" s="64"/>
      <c r="R143" s="64"/>
      <c r="S143" s="64"/>
      <c r="T143" s="64"/>
      <c r="U143" s="64"/>
      <c r="V143" s="64"/>
      <c r="W143" s="64"/>
      <c r="X143" s="64"/>
      <c r="Y143" s="64"/>
    </row>
    <row r="144" spans="4:25" x14ac:dyDescent="0.25">
      <c r="N144" s="64"/>
      <c r="O144" s="64"/>
      <c r="P144" s="64"/>
      <c r="Q144" s="64"/>
      <c r="R144" s="64"/>
      <c r="S144" s="64"/>
      <c r="T144" s="64"/>
      <c r="U144" s="64"/>
      <c r="V144" s="64"/>
      <c r="W144" s="64"/>
      <c r="X144" s="64"/>
      <c r="Y144" s="64"/>
    </row>
    <row r="145" spans="14:25" x14ac:dyDescent="0.25">
      <c r="N145" s="64"/>
      <c r="O145" s="64"/>
      <c r="P145" s="64"/>
      <c r="Q145" s="64"/>
      <c r="R145" s="64"/>
      <c r="S145" s="64"/>
      <c r="T145" s="64"/>
      <c r="U145" s="64"/>
      <c r="V145" s="64"/>
      <c r="W145" s="64"/>
      <c r="X145" s="64"/>
      <c r="Y145" s="64"/>
    </row>
    <row r="146" spans="14:25" x14ac:dyDescent="0.25">
      <c r="N146" s="64"/>
      <c r="O146" s="64"/>
      <c r="P146" s="64"/>
      <c r="Q146" s="64"/>
      <c r="R146" s="64"/>
      <c r="S146" s="64"/>
      <c r="T146" s="64"/>
      <c r="U146" s="64"/>
      <c r="V146" s="64"/>
      <c r="W146" s="64"/>
      <c r="X146" s="64"/>
      <c r="Y146" s="64"/>
    </row>
    <row r="147" spans="14:25" x14ac:dyDescent="0.25">
      <c r="N147" s="64"/>
      <c r="O147" s="64"/>
      <c r="P147" s="64"/>
      <c r="Q147" s="64"/>
      <c r="R147" s="64"/>
      <c r="S147" s="64"/>
      <c r="T147" s="64"/>
      <c r="U147" s="64"/>
      <c r="V147" s="64"/>
      <c r="W147" s="64"/>
      <c r="X147" s="64"/>
      <c r="Y147" s="64"/>
    </row>
    <row r="148" spans="14:25" x14ac:dyDescent="0.25">
      <c r="N148" s="64"/>
      <c r="O148" s="64"/>
      <c r="P148" s="64"/>
      <c r="Q148" s="64"/>
      <c r="R148" s="64"/>
      <c r="S148" s="64"/>
      <c r="T148" s="64"/>
      <c r="U148" s="64"/>
      <c r="V148" s="64"/>
      <c r="W148" s="64"/>
      <c r="X148" s="64"/>
      <c r="Y148" s="64"/>
    </row>
    <row r="149" spans="14:25" x14ac:dyDescent="0.25">
      <c r="N149" s="64"/>
      <c r="O149" s="64"/>
      <c r="P149" s="64"/>
      <c r="Q149" s="64"/>
      <c r="R149" s="64"/>
      <c r="S149" s="64"/>
      <c r="T149" s="64"/>
      <c r="U149" s="64"/>
      <c r="V149" s="64"/>
      <c r="W149" s="64"/>
      <c r="X149" s="64"/>
      <c r="Y149" s="64"/>
    </row>
    <row r="150" spans="14:25" x14ac:dyDescent="0.25">
      <c r="N150" s="64"/>
      <c r="O150" s="64"/>
      <c r="P150" s="64"/>
      <c r="Q150" s="64"/>
      <c r="R150" s="64"/>
      <c r="S150" s="64"/>
      <c r="T150" s="64"/>
      <c r="U150" s="64"/>
      <c r="V150" s="64"/>
      <c r="W150" s="64"/>
      <c r="X150" s="64"/>
      <c r="Y150" s="64"/>
    </row>
    <row r="151" spans="14:25" x14ac:dyDescent="0.25">
      <c r="N151" s="64"/>
      <c r="O151" s="64"/>
      <c r="P151" s="64"/>
      <c r="Q151" s="64"/>
      <c r="R151" s="64"/>
      <c r="S151" s="64"/>
      <c r="T151" s="64"/>
      <c r="U151" s="64"/>
      <c r="V151" s="64"/>
      <c r="W151" s="64"/>
      <c r="X151" s="64"/>
      <c r="Y151" s="64"/>
    </row>
    <row r="152" spans="14:25" x14ac:dyDescent="0.25">
      <c r="N152" s="64"/>
      <c r="O152" s="64"/>
      <c r="P152" s="64"/>
      <c r="Q152" s="64"/>
      <c r="R152" s="64"/>
      <c r="S152" s="64"/>
      <c r="T152" s="64"/>
      <c r="U152" s="64"/>
      <c r="V152" s="64"/>
      <c r="W152" s="64"/>
      <c r="X152" s="64"/>
      <c r="Y152" s="64"/>
    </row>
    <row r="153" spans="14:25" x14ac:dyDescent="0.25">
      <c r="N153" s="64"/>
      <c r="O153" s="64"/>
      <c r="P153" s="64"/>
      <c r="Q153" s="64"/>
      <c r="R153" s="64"/>
      <c r="S153" s="64"/>
      <c r="T153" s="64"/>
      <c r="U153" s="64"/>
      <c r="V153" s="64"/>
      <c r="W153" s="64"/>
      <c r="X153" s="64"/>
      <c r="Y153" s="64"/>
    </row>
    <row r="154" spans="14:25" x14ac:dyDescent="0.25">
      <c r="N154" s="64"/>
      <c r="O154" s="64"/>
      <c r="P154" s="64"/>
      <c r="Q154" s="64"/>
      <c r="R154" s="64"/>
      <c r="S154" s="64"/>
      <c r="T154" s="64"/>
      <c r="U154" s="64"/>
      <c r="V154" s="64"/>
      <c r="W154" s="64"/>
      <c r="X154" s="64"/>
      <c r="Y154" s="64"/>
    </row>
    <row r="155" spans="14:25" x14ac:dyDescent="0.25">
      <c r="N155" s="64"/>
      <c r="O155" s="64"/>
      <c r="P155" s="64"/>
      <c r="Q155" s="64"/>
      <c r="R155" s="64"/>
      <c r="S155" s="64"/>
      <c r="T155" s="64"/>
      <c r="U155" s="64"/>
      <c r="V155" s="64"/>
      <c r="W155" s="64"/>
      <c r="X155" s="64"/>
      <c r="Y155" s="64"/>
    </row>
    <row r="156" spans="14:25" x14ac:dyDescent="0.25">
      <c r="N156" s="64"/>
      <c r="O156" s="64"/>
      <c r="P156" s="64"/>
      <c r="Q156" s="64"/>
      <c r="R156" s="64"/>
      <c r="S156" s="64"/>
      <c r="T156" s="64"/>
      <c r="U156" s="64"/>
      <c r="V156" s="64"/>
      <c r="W156" s="64"/>
      <c r="X156" s="64"/>
      <c r="Y156" s="64"/>
    </row>
    <row r="157" spans="14:25" x14ac:dyDescent="0.25">
      <c r="N157" s="64"/>
      <c r="O157" s="64"/>
      <c r="P157" s="64"/>
      <c r="Q157" s="64"/>
      <c r="R157" s="64"/>
      <c r="S157" s="64"/>
      <c r="T157" s="64"/>
      <c r="U157" s="64"/>
      <c r="V157" s="64"/>
      <c r="W157" s="64"/>
      <c r="X157" s="64"/>
      <c r="Y157" s="64"/>
    </row>
    <row r="158" spans="14:25" x14ac:dyDescent="0.25">
      <c r="N158" s="64"/>
      <c r="O158" s="64"/>
      <c r="P158" s="64"/>
      <c r="Q158" s="64"/>
      <c r="R158" s="64"/>
      <c r="S158" s="64"/>
      <c r="T158" s="64"/>
      <c r="U158" s="64"/>
      <c r="V158" s="64"/>
      <c r="W158" s="64"/>
      <c r="X158" s="64"/>
      <c r="Y158" s="64"/>
    </row>
    <row r="159" spans="14:25" x14ac:dyDescent="0.25">
      <c r="N159" s="64"/>
      <c r="O159" s="64"/>
      <c r="P159" s="64"/>
      <c r="Q159" s="64"/>
      <c r="R159" s="64"/>
      <c r="S159" s="64"/>
      <c r="T159" s="64"/>
      <c r="U159" s="64"/>
      <c r="V159" s="64"/>
      <c r="W159" s="64"/>
      <c r="X159" s="64"/>
      <c r="Y159" s="64"/>
    </row>
    <row r="160" spans="14:25" x14ac:dyDescent="0.25">
      <c r="N160" s="64"/>
      <c r="O160" s="64"/>
      <c r="P160" s="64"/>
      <c r="Q160" s="64"/>
      <c r="R160" s="64"/>
      <c r="S160" s="64"/>
      <c r="T160" s="64"/>
      <c r="U160" s="64"/>
      <c r="V160" s="64"/>
      <c r="W160" s="64"/>
      <c r="X160" s="64"/>
      <c r="Y160" s="64"/>
    </row>
    <row r="161" spans="14:25" x14ac:dyDescent="0.25">
      <c r="N161" s="64"/>
      <c r="O161" s="64"/>
      <c r="P161" s="64"/>
      <c r="Q161" s="64"/>
      <c r="R161" s="64"/>
      <c r="S161" s="64"/>
      <c r="T161" s="64"/>
      <c r="U161" s="64"/>
      <c r="V161" s="64"/>
      <c r="W161" s="64"/>
      <c r="X161" s="64"/>
      <c r="Y161" s="64"/>
    </row>
    <row r="162" spans="14:25" x14ac:dyDescent="0.25">
      <c r="N162" s="64"/>
      <c r="O162" s="64"/>
      <c r="P162" s="64"/>
      <c r="Q162" s="64"/>
      <c r="R162" s="64"/>
      <c r="S162" s="64"/>
      <c r="T162" s="64"/>
      <c r="U162" s="64"/>
      <c r="V162" s="64"/>
      <c r="W162" s="64"/>
      <c r="X162" s="64"/>
      <c r="Y162" s="64"/>
    </row>
    <row r="163" spans="14:25" x14ac:dyDescent="0.25">
      <c r="N163" s="64"/>
      <c r="O163" s="64"/>
      <c r="P163" s="64"/>
      <c r="Q163" s="64"/>
      <c r="R163" s="64"/>
      <c r="S163" s="64"/>
      <c r="T163" s="64"/>
      <c r="U163" s="64"/>
      <c r="V163" s="64"/>
      <c r="W163" s="64"/>
      <c r="X163" s="64"/>
      <c r="Y163" s="64"/>
    </row>
    <row r="164" spans="14:25" x14ac:dyDescent="0.25">
      <c r="N164" s="64"/>
      <c r="O164" s="64"/>
      <c r="P164" s="64"/>
      <c r="Q164" s="64"/>
      <c r="R164" s="64"/>
      <c r="S164" s="64"/>
      <c r="T164" s="64"/>
      <c r="U164" s="64"/>
      <c r="V164" s="64"/>
      <c r="W164" s="64"/>
      <c r="X164" s="64"/>
      <c r="Y164" s="64"/>
    </row>
    <row r="165" spans="14:25" x14ac:dyDescent="0.25">
      <c r="N165" s="64"/>
      <c r="O165" s="64"/>
      <c r="P165" s="64"/>
      <c r="Q165" s="64"/>
      <c r="R165" s="64"/>
      <c r="S165" s="64"/>
      <c r="T165" s="64"/>
      <c r="U165" s="64"/>
      <c r="V165" s="64"/>
      <c r="W165" s="64"/>
      <c r="X165" s="64"/>
      <c r="Y165" s="64"/>
    </row>
    <row r="166" spans="14:25" x14ac:dyDescent="0.25">
      <c r="N166" s="64"/>
      <c r="O166" s="64"/>
      <c r="P166" s="64"/>
      <c r="Q166" s="64"/>
      <c r="R166" s="64"/>
      <c r="S166" s="64"/>
      <c r="T166" s="64"/>
      <c r="U166" s="64"/>
      <c r="V166" s="64"/>
      <c r="W166" s="64"/>
      <c r="X166" s="64"/>
      <c r="Y166" s="64"/>
    </row>
    <row r="167" spans="14:25" x14ac:dyDescent="0.25">
      <c r="N167" s="64"/>
      <c r="O167" s="64"/>
      <c r="P167" s="64"/>
      <c r="Q167" s="64"/>
      <c r="R167" s="64"/>
      <c r="S167" s="64"/>
      <c r="T167" s="64"/>
      <c r="U167" s="64"/>
      <c r="V167" s="64"/>
      <c r="W167" s="64"/>
      <c r="X167" s="64"/>
      <c r="Y167" s="64"/>
    </row>
    <row r="168" spans="14:25" x14ac:dyDescent="0.25">
      <c r="N168" s="64"/>
      <c r="O168" s="64"/>
      <c r="P168" s="64"/>
      <c r="Q168" s="64"/>
      <c r="R168" s="64"/>
      <c r="S168" s="64"/>
      <c r="T168" s="64"/>
      <c r="U168" s="64"/>
      <c r="V168" s="64"/>
      <c r="W168" s="64"/>
      <c r="X168" s="64"/>
      <c r="Y168" s="64"/>
    </row>
    <row r="169" spans="14:25" x14ac:dyDescent="0.25">
      <c r="N169" s="64"/>
      <c r="O169" s="64"/>
      <c r="P169" s="64"/>
      <c r="Q169" s="64"/>
      <c r="R169" s="64"/>
      <c r="S169" s="64"/>
      <c r="T169" s="64"/>
      <c r="U169" s="64"/>
      <c r="V169" s="64"/>
      <c r="W169" s="64"/>
      <c r="X169" s="64"/>
      <c r="Y169" s="64"/>
    </row>
    <row r="170" spans="14:25" x14ac:dyDescent="0.25">
      <c r="N170" s="64"/>
      <c r="O170" s="64"/>
      <c r="P170" s="64"/>
      <c r="Q170" s="64"/>
      <c r="R170" s="64"/>
      <c r="S170" s="64"/>
      <c r="T170" s="64"/>
      <c r="U170" s="64"/>
      <c r="V170" s="64"/>
      <c r="W170" s="64"/>
      <c r="X170" s="64"/>
      <c r="Y170" s="64"/>
    </row>
    <row r="171" spans="14:25" x14ac:dyDescent="0.25">
      <c r="N171" s="64"/>
      <c r="O171" s="64"/>
      <c r="P171" s="64"/>
      <c r="Q171" s="64"/>
      <c r="R171" s="64"/>
      <c r="S171" s="64"/>
      <c r="T171" s="64"/>
      <c r="U171" s="64"/>
      <c r="V171" s="64"/>
      <c r="W171" s="64"/>
      <c r="X171" s="64"/>
      <c r="Y171" s="64"/>
    </row>
    <row r="172" spans="14:25" x14ac:dyDescent="0.25">
      <c r="N172" s="64"/>
      <c r="O172" s="64"/>
      <c r="P172" s="64"/>
      <c r="Q172" s="64"/>
      <c r="R172" s="64"/>
      <c r="S172" s="64"/>
      <c r="T172" s="64"/>
      <c r="U172" s="64"/>
      <c r="V172" s="64"/>
      <c r="W172" s="64"/>
      <c r="X172" s="64"/>
      <c r="Y172" s="64"/>
    </row>
    <row r="173" spans="14:25" x14ac:dyDescent="0.25">
      <c r="N173" s="64"/>
      <c r="O173" s="64"/>
      <c r="P173" s="64"/>
      <c r="Q173" s="64"/>
      <c r="R173" s="64"/>
      <c r="S173" s="64"/>
      <c r="T173" s="64"/>
      <c r="U173" s="64"/>
      <c r="V173" s="64"/>
      <c r="W173" s="64"/>
      <c r="X173" s="64"/>
      <c r="Y173" s="64"/>
    </row>
    <row r="174" spans="14:25" x14ac:dyDescent="0.25">
      <c r="N174" s="64"/>
      <c r="O174" s="64"/>
      <c r="P174" s="64"/>
      <c r="Q174" s="64"/>
      <c r="R174" s="64"/>
      <c r="S174" s="64"/>
      <c r="T174" s="64"/>
      <c r="U174" s="64"/>
      <c r="V174" s="64"/>
      <c r="W174" s="64"/>
      <c r="X174" s="64"/>
      <c r="Y174" s="64"/>
    </row>
    <row r="175" spans="14:25" x14ac:dyDescent="0.25">
      <c r="N175" s="64"/>
      <c r="O175" s="64"/>
      <c r="P175" s="64"/>
      <c r="Q175" s="64"/>
      <c r="R175" s="64"/>
      <c r="S175" s="64"/>
      <c r="T175" s="64"/>
      <c r="U175" s="64"/>
      <c r="V175" s="64"/>
      <c r="W175" s="64"/>
      <c r="X175" s="64"/>
      <c r="Y175" s="64"/>
    </row>
    <row r="176" spans="14:25" x14ac:dyDescent="0.25">
      <c r="N176" s="64"/>
      <c r="O176" s="64"/>
      <c r="P176" s="64"/>
      <c r="Q176" s="64"/>
      <c r="R176" s="64"/>
      <c r="S176" s="64"/>
      <c r="T176" s="64"/>
      <c r="U176" s="64"/>
      <c r="V176" s="64"/>
      <c r="W176" s="64"/>
      <c r="X176" s="64"/>
      <c r="Y176" s="64"/>
    </row>
    <row r="177" spans="14:25" x14ac:dyDescent="0.25">
      <c r="N177" s="64"/>
      <c r="O177" s="64"/>
      <c r="P177" s="64"/>
      <c r="Q177" s="64"/>
      <c r="R177" s="64"/>
      <c r="S177" s="64"/>
      <c r="T177" s="64"/>
      <c r="U177" s="64"/>
      <c r="V177" s="64"/>
      <c r="W177" s="64"/>
      <c r="X177" s="64"/>
      <c r="Y177" s="64"/>
    </row>
    <row r="178" spans="14:25" x14ac:dyDescent="0.25">
      <c r="N178" s="64"/>
      <c r="O178" s="64"/>
      <c r="P178" s="64"/>
      <c r="Q178" s="64"/>
      <c r="R178" s="64"/>
      <c r="S178" s="64"/>
      <c r="T178" s="64"/>
      <c r="U178" s="64"/>
      <c r="V178" s="64"/>
      <c r="W178" s="64"/>
      <c r="X178" s="64"/>
      <c r="Y178" s="64"/>
    </row>
    <row r="179" spans="14:25" x14ac:dyDescent="0.25">
      <c r="N179" s="64"/>
      <c r="O179" s="64"/>
      <c r="P179" s="64"/>
      <c r="Q179" s="64"/>
      <c r="R179" s="64"/>
      <c r="S179" s="64"/>
      <c r="T179" s="64"/>
      <c r="U179" s="64"/>
      <c r="V179" s="64"/>
      <c r="W179" s="64"/>
      <c r="X179" s="64"/>
      <c r="Y179" s="64"/>
    </row>
    <row r="180" spans="14:25" x14ac:dyDescent="0.25">
      <c r="N180" s="64"/>
      <c r="O180" s="64"/>
      <c r="P180" s="64"/>
      <c r="Q180" s="64"/>
      <c r="R180" s="64"/>
      <c r="S180" s="64"/>
      <c r="T180" s="64"/>
      <c r="U180" s="64"/>
      <c r="V180" s="64"/>
      <c r="W180" s="64"/>
      <c r="X180" s="64"/>
      <c r="Y180" s="64"/>
    </row>
    <row r="181" spans="14:25" x14ac:dyDescent="0.25">
      <c r="N181" s="64"/>
      <c r="O181" s="64"/>
      <c r="P181" s="64"/>
      <c r="Q181" s="64"/>
      <c r="R181" s="64"/>
      <c r="S181" s="64"/>
      <c r="T181" s="64"/>
      <c r="U181" s="64"/>
      <c r="V181" s="64"/>
      <c r="W181" s="64"/>
      <c r="X181" s="64"/>
      <c r="Y181" s="64"/>
    </row>
    <row r="182" spans="14:25" x14ac:dyDescent="0.25">
      <c r="N182" s="64"/>
      <c r="O182" s="64"/>
      <c r="P182" s="64"/>
      <c r="Q182" s="64"/>
      <c r="R182" s="64"/>
      <c r="S182" s="64"/>
      <c r="T182" s="64"/>
      <c r="U182" s="64"/>
      <c r="V182" s="64"/>
      <c r="W182" s="64"/>
      <c r="X182" s="64"/>
      <c r="Y182" s="64"/>
    </row>
    <row r="183" spans="14:25" x14ac:dyDescent="0.25">
      <c r="N183" s="64"/>
      <c r="O183" s="64"/>
      <c r="P183" s="64"/>
      <c r="Q183" s="64"/>
      <c r="R183" s="64"/>
      <c r="S183" s="64"/>
      <c r="T183" s="64"/>
      <c r="U183" s="64"/>
      <c r="V183" s="64"/>
      <c r="W183" s="64"/>
      <c r="X183" s="64"/>
      <c r="Y183" s="64"/>
    </row>
    <row r="184" spans="14:25" x14ac:dyDescent="0.25">
      <c r="N184" s="64"/>
      <c r="O184" s="64"/>
      <c r="P184" s="64"/>
      <c r="Q184" s="64"/>
      <c r="R184" s="64"/>
      <c r="S184" s="64"/>
      <c r="T184" s="64"/>
      <c r="U184" s="64"/>
      <c r="V184" s="64"/>
      <c r="W184" s="64"/>
      <c r="X184" s="64"/>
      <c r="Y184" s="64"/>
    </row>
    <row r="185" spans="14:25" x14ac:dyDescent="0.25">
      <c r="N185" s="64"/>
      <c r="O185" s="64"/>
      <c r="P185" s="64"/>
      <c r="Q185" s="64"/>
      <c r="R185" s="64"/>
      <c r="S185" s="64"/>
      <c r="T185" s="64"/>
      <c r="U185" s="64"/>
      <c r="V185" s="64"/>
      <c r="W185" s="64"/>
      <c r="X185" s="64"/>
      <c r="Y185" s="64"/>
    </row>
    <row r="186" spans="14:25" x14ac:dyDescent="0.25">
      <c r="N186" s="64"/>
      <c r="O186" s="64"/>
      <c r="P186" s="64"/>
      <c r="Q186" s="64"/>
      <c r="R186" s="64"/>
      <c r="S186" s="64"/>
      <c r="T186" s="64"/>
      <c r="U186" s="64"/>
      <c r="V186" s="64"/>
      <c r="W186" s="64"/>
      <c r="X186" s="64"/>
      <c r="Y186" s="64"/>
    </row>
    <row r="187" spans="14:25" x14ac:dyDescent="0.25">
      <c r="N187" s="64"/>
      <c r="O187" s="64"/>
      <c r="P187" s="64"/>
      <c r="Q187" s="64"/>
      <c r="R187" s="64"/>
      <c r="S187" s="64"/>
      <c r="T187" s="64"/>
      <c r="U187" s="64"/>
      <c r="V187" s="64"/>
      <c r="W187" s="64"/>
      <c r="X187" s="64"/>
      <c r="Y187" s="64"/>
    </row>
    <row r="188" spans="14:25" x14ac:dyDescent="0.25">
      <c r="N188" s="64"/>
      <c r="O188" s="64"/>
      <c r="P188" s="64"/>
      <c r="Q188" s="64"/>
      <c r="R188" s="64"/>
      <c r="S188" s="64"/>
      <c r="T188" s="64"/>
      <c r="U188" s="64"/>
      <c r="V188" s="64"/>
      <c r="W188" s="64"/>
      <c r="X188" s="64"/>
      <c r="Y188" s="64"/>
    </row>
    <row r="189" spans="14:25" x14ac:dyDescent="0.25">
      <c r="N189" s="64"/>
      <c r="O189" s="64"/>
      <c r="P189" s="64"/>
      <c r="Q189" s="64"/>
      <c r="R189" s="64"/>
      <c r="S189" s="64"/>
      <c r="T189" s="64"/>
      <c r="U189" s="64"/>
      <c r="V189" s="64"/>
      <c r="W189" s="64"/>
      <c r="X189" s="64"/>
      <c r="Y189" s="64"/>
    </row>
    <row r="190" spans="14:25" x14ac:dyDescent="0.25">
      <c r="N190" s="64"/>
      <c r="O190" s="64"/>
      <c r="P190" s="64"/>
      <c r="Q190" s="64"/>
      <c r="R190" s="64"/>
      <c r="S190" s="64"/>
      <c r="T190" s="64"/>
      <c r="U190" s="64"/>
      <c r="V190" s="64"/>
      <c r="W190" s="64"/>
      <c r="X190" s="64"/>
      <c r="Y190" s="64"/>
    </row>
    <row r="191" spans="14:25" x14ac:dyDescent="0.25">
      <c r="N191" s="64"/>
      <c r="O191" s="64"/>
      <c r="P191" s="64"/>
      <c r="Q191" s="64"/>
      <c r="R191" s="64"/>
      <c r="S191" s="64"/>
      <c r="T191" s="64"/>
      <c r="U191" s="64"/>
      <c r="V191" s="64"/>
      <c r="W191" s="64"/>
      <c r="X191" s="64"/>
      <c r="Y191" s="64"/>
    </row>
    <row r="192" spans="14:25" x14ac:dyDescent="0.25">
      <c r="N192" s="64"/>
      <c r="O192" s="64"/>
      <c r="P192" s="64"/>
      <c r="Q192" s="64"/>
      <c r="R192" s="64"/>
      <c r="S192" s="64"/>
      <c r="T192" s="64"/>
      <c r="U192" s="64"/>
      <c r="V192" s="64"/>
      <c r="W192" s="64"/>
      <c r="X192" s="64"/>
      <c r="Y192" s="64"/>
    </row>
    <row r="193" spans="14:25" x14ac:dyDescent="0.25">
      <c r="N193" s="64"/>
      <c r="O193" s="64"/>
      <c r="P193" s="64"/>
      <c r="Q193" s="64"/>
      <c r="R193" s="64"/>
      <c r="S193" s="64"/>
      <c r="T193" s="64"/>
      <c r="U193" s="64"/>
      <c r="V193" s="64"/>
      <c r="W193" s="64"/>
      <c r="X193" s="64"/>
      <c r="Y193" s="64"/>
    </row>
    <row r="194" spans="14:25" x14ac:dyDescent="0.25">
      <c r="N194" s="64"/>
      <c r="O194" s="64"/>
      <c r="P194" s="64"/>
      <c r="Q194" s="64"/>
      <c r="R194" s="64"/>
      <c r="S194" s="64"/>
      <c r="T194" s="64"/>
      <c r="U194" s="64"/>
      <c r="V194" s="64"/>
      <c r="W194" s="64"/>
      <c r="X194" s="64"/>
      <c r="Y194" s="64"/>
    </row>
    <row r="195" spans="14:25" x14ac:dyDescent="0.25">
      <c r="N195" s="64"/>
      <c r="O195" s="64"/>
      <c r="P195" s="64"/>
      <c r="Q195" s="64"/>
      <c r="R195" s="64"/>
      <c r="S195" s="64"/>
      <c r="T195" s="64"/>
      <c r="U195" s="64"/>
      <c r="V195" s="64"/>
      <c r="W195" s="64"/>
      <c r="X195" s="64"/>
      <c r="Y195" s="64"/>
    </row>
    <row r="196" spans="14:25" x14ac:dyDescent="0.25">
      <c r="N196" s="64"/>
      <c r="O196" s="64"/>
      <c r="P196" s="64"/>
      <c r="Q196" s="64"/>
      <c r="R196" s="64"/>
      <c r="S196" s="64"/>
      <c r="T196" s="64"/>
      <c r="U196" s="64"/>
      <c r="V196" s="64"/>
      <c r="W196" s="64"/>
      <c r="X196" s="64"/>
      <c r="Y196" s="64"/>
    </row>
    <row r="197" spans="14:25" x14ac:dyDescent="0.25">
      <c r="N197" s="64"/>
      <c r="O197" s="64"/>
      <c r="P197" s="64"/>
      <c r="Q197" s="64"/>
      <c r="R197" s="64"/>
      <c r="S197" s="64"/>
      <c r="T197" s="64"/>
      <c r="U197" s="64"/>
      <c r="V197" s="64"/>
      <c r="W197" s="64"/>
      <c r="X197" s="64"/>
      <c r="Y197" s="64"/>
    </row>
    <row r="198" spans="14:25" x14ac:dyDescent="0.25">
      <c r="N198" s="64"/>
      <c r="O198" s="64"/>
      <c r="P198" s="64"/>
      <c r="Q198" s="64"/>
      <c r="R198" s="64"/>
      <c r="S198" s="64"/>
      <c r="T198" s="64"/>
      <c r="U198" s="64"/>
      <c r="V198" s="64"/>
      <c r="W198" s="64"/>
      <c r="X198" s="64"/>
      <c r="Y198" s="64"/>
    </row>
    <row r="199" spans="14:25" x14ac:dyDescent="0.25">
      <c r="N199" s="64"/>
      <c r="O199" s="64"/>
      <c r="P199" s="64"/>
      <c r="Q199" s="64"/>
      <c r="R199" s="64"/>
      <c r="S199" s="64"/>
      <c r="T199" s="64"/>
      <c r="U199" s="64"/>
      <c r="V199" s="64"/>
      <c r="W199" s="64"/>
      <c r="X199" s="64"/>
      <c r="Y199" s="64"/>
    </row>
    <row r="200" spans="14:25" x14ac:dyDescent="0.25">
      <c r="N200" s="64"/>
      <c r="O200" s="64"/>
      <c r="P200" s="64"/>
      <c r="Q200" s="64"/>
      <c r="R200" s="64"/>
      <c r="S200" s="64"/>
      <c r="T200" s="64"/>
      <c r="U200" s="64"/>
      <c r="V200" s="64"/>
      <c r="W200" s="64"/>
      <c r="X200" s="64"/>
      <c r="Y200" s="64"/>
    </row>
    <row r="201" spans="14:25" x14ac:dyDescent="0.25">
      <c r="N201" s="64"/>
      <c r="O201" s="64"/>
      <c r="P201" s="64"/>
      <c r="Q201" s="64"/>
      <c r="R201" s="64"/>
      <c r="S201" s="64"/>
      <c r="T201" s="64"/>
      <c r="U201" s="64"/>
      <c r="V201" s="64"/>
      <c r="W201" s="64"/>
      <c r="X201" s="64"/>
      <c r="Y201" s="64"/>
    </row>
    <row r="202" spans="14:25" x14ac:dyDescent="0.25">
      <c r="N202" s="64"/>
      <c r="O202" s="64"/>
      <c r="P202" s="64"/>
      <c r="Q202" s="64"/>
      <c r="R202" s="64"/>
      <c r="S202" s="64"/>
      <c r="T202" s="64"/>
      <c r="U202" s="64"/>
      <c r="V202" s="64"/>
      <c r="W202" s="64"/>
      <c r="X202" s="64"/>
      <c r="Y202" s="64"/>
    </row>
    <row r="203" spans="14:25" x14ac:dyDescent="0.25">
      <c r="N203" s="64"/>
      <c r="O203" s="64"/>
      <c r="P203" s="64"/>
      <c r="Q203" s="64"/>
      <c r="R203" s="64"/>
      <c r="S203" s="64"/>
      <c r="T203" s="64"/>
      <c r="U203" s="64"/>
      <c r="V203" s="64"/>
      <c r="W203" s="64"/>
      <c r="X203" s="64"/>
      <c r="Y203" s="64"/>
    </row>
    <row r="204" spans="14:25" x14ac:dyDescent="0.25">
      <c r="N204" s="64"/>
      <c r="O204" s="64"/>
      <c r="P204" s="64"/>
      <c r="Q204" s="64"/>
      <c r="R204" s="64"/>
      <c r="S204" s="64"/>
      <c r="T204" s="64"/>
      <c r="U204" s="64"/>
      <c r="V204" s="64"/>
      <c r="W204" s="64"/>
      <c r="X204" s="64"/>
      <c r="Y204" s="64"/>
    </row>
    <row r="205" spans="14:25" x14ac:dyDescent="0.25">
      <c r="N205" s="64"/>
      <c r="O205" s="64"/>
      <c r="P205" s="64"/>
      <c r="Q205" s="64"/>
      <c r="R205" s="64"/>
      <c r="S205" s="64"/>
      <c r="T205" s="64"/>
      <c r="U205" s="64"/>
      <c r="V205" s="64"/>
      <c r="W205" s="64"/>
      <c r="X205" s="64"/>
      <c r="Y205" s="64"/>
    </row>
    <row r="206" spans="14:25" x14ac:dyDescent="0.25">
      <c r="N206" s="64"/>
      <c r="O206" s="64"/>
      <c r="P206" s="64"/>
      <c r="Q206" s="64"/>
      <c r="R206" s="64"/>
      <c r="S206" s="64"/>
      <c r="T206" s="64"/>
      <c r="U206" s="64"/>
      <c r="V206" s="64"/>
      <c r="W206" s="64"/>
      <c r="X206" s="64"/>
      <c r="Y206" s="64"/>
    </row>
    <row r="207" spans="14:25" x14ac:dyDescent="0.25">
      <c r="N207" s="64"/>
      <c r="O207" s="64"/>
      <c r="P207" s="64"/>
      <c r="Q207" s="64"/>
      <c r="R207" s="64"/>
      <c r="S207" s="64"/>
      <c r="T207" s="64"/>
      <c r="U207" s="64"/>
      <c r="V207" s="64"/>
      <c r="W207" s="64"/>
      <c r="X207" s="64"/>
      <c r="Y207" s="64"/>
    </row>
    <row r="208" spans="14:25" x14ac:dyDescent="0.25">
      <c r="N208" s="64"/>
      <c r="O208" s="64"/>
      <c r="P208" s="64"/>
      <c r="Q208" s="64"/>
      <c r="R208" s="64"/>
      <c r="S208" s="64"/>
      <c r="T208" s="64"/>
      <c r="U208" s="64"/>
      <c r="V208" s="64"/>
      <c r="W208" s="64"/>
      <c r="X208" s="64"/>
      <c r="Y208" s="64"/>
    </row>
    <row r="209" spans="14:25" x14ac:dyDescent="0.25">
      <c r="N209" s="64"/>
      <c r="O209" s="64"/>
      <c r="P209" s="64"/>
      <c r="Q209" s="64"/>
      <c r="R209" s="64"/>
      <c r="S209" s="64"/>
      <c r="T209" s="64"/>
      <c r="U209" s="64"/>
      <c r="V209" s="64"/>
      <c r="W209" s="64"/>
      <c r="X209" s="64"/>
      <c r="Y209" s="64"/>
    </row>
    <row r="210" spans="14:25" x14ac:dyDescent="0.25">
      <c r="N210" s="64"/>
      <c r="O210" s="64"/>
      <c r="P210" s="64"/>
      <c r="Q210" s="64"/>
      <c r="R210" s="64"/>
      <c r="S210" s="64"/>
      <c r="T210" s="64"/>
      <c r="U210" s="64"/>
      <c r="V210" s="64"/>
      <c r="W210" s="64"/>
      <c r="X210" s="64"/>
      <c r="Y210" s="64"/>
    </row>
    <row r="211" spans="14:25" x14ac:dyDescent="0.25">
      <c r="N211" s="64"/>
      <c r="O211" s="64"/>
      <c r="P211" s="64"/>
      <c r="Q211" s="64"/>
      <c r="R211" s="64"/>
      <c r="S211" s="64"/>
      <c r="T211" s="64"/>
      <c r="U211" s="64"/>
      <c r="V211" s="64"/>
      <c r="W211" s="64"/>
      <c r="X211" s="64"/>
      <c r="Y211" s="64"/>
    </row>
    <row r="212" spans="14:25" x14ac:dyDescent="0.25">
      <c r="N212" s="64"/>
      <c r="O212" s="64"/>
      <c r="P212" s="64"/>
      <c r="Q212" s="64"/>
      <c r="R212" s="64"/>
      <c r="S212" s="64"/>
      <c r="T212" s="64"/>
      <c r="U212" s="64"/>
      <c r="V212" s="64"/>
      <c r="W212" s="64"/>
      <c r="X212" s="64"/>
      <c r="Y212" s="64"/>
    </row>
    <row r="213" spans="14:25" x14ac:dyDescent="0.25">
      <c r="N213" s="64"/>
      <c r="O213" s="64"/>
      <c r="P213" s="64"/>
      <c r="Q213" s="64"/>
      <c r="R213" s="64"/>
      <c r="S213" s="64"/>
      <c r="T213" s="64"/>
      <c r="U213" s="64"/>
      <c r="V213" s="64"/>
      <c r="W213" s="64"/>
      <c r="X213" s="64"/>
      <c r="Y213" s="64"/>
    </row>
    <row r="214" spans="14:25" x14ac:dyDescent="0.25">
      <c r="N214" s="64"/>
      <c r="O214" s="64"/>
      <c r="P214" s="64"/>
      <c r="Q214" s="64"/>
      <c r="R214" s="64"/>
      <c r="S214" s="64"/>
      <c r="T214" s="64"/>
      <c r="U214" s="64"/>
      <c r="V214" s="64"/>
      <c r="W214" s="64"/>
      <c r="X214" s="64"/>
      <c r="Y214" s="64"/>
    </row>
    <row r="215" spans="14:25" x14ac:dyDescent="0.25">
      <c r="N215" s="64"/>
      <c r="O215" s="64"/>
      <c r="P215" s="64"/>
      <c r="Q215" s="64"/>
      <c r="R215" s="64"/>
      <c r="S215" s="64"/>
      <c r="T215" s="64"/>
      <c r="U215" s="64"/>
      <c r="V215" s="64"/>
      <c r="W215" s="64"/>
      <c r="X215" s="64"/>
      <c r="Y215" s="64"/>
    </row>
    <row r="216" spans="14:25" x14ac:dyDescent="0.25">
      <c r="N216" s="64"/>
      <c r="O216" s="64"/>
      <c r="P216" s="64"/>
      <c r="Q216" s="64"/>
      <c r="R216" s="64"/>
      <c r="S216" s="64"/>
      <c r="T216" s="64"/>
      <c r="U216" s="64"/>
      <c r="V216" s="64"/>
      <c r="W216" s="64"/>
      <c r="X216" s="64"/>
      <c r="Y216" s="64"/>
    </row>
    <row r="217" spans="14:25" x14ac:dyDescent="0.25">
      <c r="N217" s="64"/>
      <c r="O217" s="64"/>
      <c r="P217" s="64"/>
      <c r="Q217" s="64"/>
      <c r="R217" s="64"/>
      <c r="S217" s="64"/>
      <c r="T217" s="64"/>
      <c r="U217" s="64"/>
      <c r="V217" s="64"/>
      <c r="W217" s="64"/>
      <c r="X217" s="64"/>
      <c r="Y217" s="64"/>
    </row>
    <row r="218" spans="14:25" x14ac:dyDescent="0.25">
      <c r="N218" s="64"/>
      <c r="O218" s="64"/>
      <c r="P218" s="64"/>
      <c r="Q218" s="64"/>
      <c r="R218" s="64"/>
      <c r="S218" s="64"/>
      <c r="T218" s="64"/>
      <c r="U218" s="64"/>
      <c r="V218" s="64"/>
      <c r="W218" s="64"/>
      <c r="X218" s="64"/>
      <c r="Y218" s="64"/>
    </row>
    <row r="219" spans="14:25" x14ac:dyDescent="0.25">
      <c r="N219" s="64"/>
      <c r="O219" s="64"/>
      <c r="P219" s="64"/>
      <c r="Q219" s="64"/>
      <c r="R219" s="64"/>
      <c r="S219" s="64"/>
      <c r="T219" s="64"/>
      <c r="U219" s="64"/>
      <c r="V219" s="64"/>
      <c r="W219" s="64"/>
      <c r="X219" s="64"/>
      <c r="Y219" s="64"/>
    </row>
    <row r="220" spans="14:25" x14ac:dyDescent="0.25">
      <c r="N220" s="64"/>
      <c r="O220" s="64"/>
      <c r="P220" s="64"/>
      <c r="Q220" s="64"/>
      <c r="R220" s="64"/>
      <c r="S220" s="64"/>
      <c r="T220" s="64"/>
      <c r="U220" s="64"/>
      <c r="V220" s="64"/>
      <c r="W220" s="64"/>
      <c r="X220" s="64"/>
      <c r="Y220" s="64"/>
    </row>
    <row r="221" spans="14:25" x14ac:dyDescent="0.25">
      <c r="N221" s="64"/>
      <c r="O221" s="64"/>
      <c r="P221" s="64"/>
      <c r="Q221" s="64"/>
      <c r="R221" s="64"/>
      <c r="S221" s="64"/>
      <c r="T221" s="64"/>
      <c r="U221" s="64"/>
      <c r="V221" s="64"/>
      <c r="W221" s="64"/>
      <c r="X221" s="64"/>
      <c r="Y221" s="64"/>
    </row>
    <row r="222" spans="14:25" x14ac:dyDescent="0.25">
      <c r="N222" s="64"/>
      <c r="O222" s="64"/>
      <c r="P222" s="64"/>
      <c r="Q222" s="64"/>
      <c r="R222" s="64"/>
      <c r="S222" s="64"/>
      <c r="T222" s="64"/>
      <c r="U222" s="64"/>
      <c r="V222" s="64"/>
      <c r="W222" s="64"/>
      <c r="X222" s="64"/>
      <c r="Y222" s="64"/>
    </row>
    <row r="223" spans="14:25" x14ac:dyDescent="0.25">
      <c r="N223" s="64"/>
      <c r="O223" s="64"/>
      <c r="P223" s="64"/>
      <c r="Q223" s="64"/>
      <c r="R223" s="64"/>
      <c r="S223" s="64"/>
      <c r="T223" s="64"/>
      <c r="U223" s="64"/>
      <c r="V223" s="64"/>
      <c r="W223" s="64"/>
      <c r="X223" s="64"/>
      <c r="Y223" s="64"/>
    </row>
    <row r="224" spans="14:25" x14ac:dyDescent="0.25">
      <c r="N224" s="64"/>
      <c r="O224" s="64"/>
      <c r="P224" s="64"/>
      <c r="Q224" s="64"/>
      <c r="R224" s="64"/>
      <c r="S224" s="64"/>
      <c r="T224" s="64"/>
      <c r="U224" s="64"/>
      <c r="V224" s="64"/>
      <c r="W224" s="64"/>
      <c r="X224" s="64"/>
      <c r="Y224" s="64"/>
    </row>
    <row r="225" spans="14:25" x14ac:dyDescent="0.25">
      <c r="N225" s="64"/>
      <c r="O225" s="64"/>
      <c r="P225" s="64"/>
      <c r="Q225" s="64"/>
      <c r="R225" s="64"/>
      <c r="S225" s="64"/>
      <c r="T225" s="64"/>
      <c r="U225" s="64"/>
      <c r="V225" s="64"/>
      <c r="W225" s="64"/>
      <c r="X225" s="64"/>
      <c r="Y225" s="64"/>
    </row>
    <row r="226" spans="14:25" x14ac:dyDescent="0.25">
      <c r="N226" s="64"/>
      <c r="O226" s="64"/>
      <c r="P226" s="64"/>
      <c r="Q226" s="64"/>
      <c r="R226" s="64"/>
      <c r="S226" s="64"/>
      <c r="T226" s="64"/>
      <c r="U226" s="64"/>
      <c r="V226" s="64"/>
      <c r="W226" s="64"/>
      <c r="X226" s="64"/>
      <c r="Y226" s="64"/>
    </row>
    <row r="227" spans="14:25" x14ac:dyDescent="0.25">
      <c r="N227" s="64"/>
      <c r="O227" s="64"/>
      <c r="P227" s="64"/>
      <c r="Q227" s="64"/>
      <c r="R227" s="64"/>
      <c r="S227" s="64"/>
      <c r="T227" s="64"/>
      <c r="U227" s="64"/>
      <c r="V227" s="64"/>
      <c r="W227" s="64"/>
      <c r="X227" s="64"/>
      <c r="Y227" s="64"/>
    </row>
    <row r="228" spans="14:25" x14ac:dyDescent="0.25">
      <c r="N228" s="64"/>
      <c r="O228" s="64"/>
      <c r="P228" s="64"/>
      <c r="Q228" s="64"/>
      <c r="R228" s="64"/>
      <c r="S228" s="64"/>
      <c r="T228" s="64"/>
      <c r="U228" s="64"/>
      <c r="V228" s="64"/>
      <c r="W228" s="64"/>
      <c r="X228" s="64"/>
      <c r="Y228" s="64"/>
    </row>
    <row r="229" spans="14:25" x14ac:dyDescent="0.25">
      <c r="N229" s="64"/>
      <c r="O229" s="64"/>
      <c r="P229" s="64"/>
      <c r="Q229" s="64"/>
      <c r="R229" s="64"/>
      <c r="S229" s="64"/>
      <c r="T229" s="64"/>
      <c r="U229" s="64"/>
      <c r="V229" s="64"/>
      <c r="W229" s="64"/>
      <c r="X229" s="64"/>
      <c r="Y229" s="64"/>
    </row>
    <row r="230" spans="14:25" x14ac:dyDescent="0.25">
      <c r="N230" s="64"/>
      <c r="O230" s="64"/>
      <c r="P230" s="64"/>
      <c r="Q230" s="64"/>
      <c r="R230" s="64"/>
      <c r="S230" s="64"/>
      <c r="T230" s="64"/>
      <c r="U230" s="64"/>
      <c r="V230" s="64"/>
      <c r="W230" s="64"/>
      <c r="X230" s="64"/>
      <c r="Y230" s="64"/>
    </row>
    <row r="231" spans="14:25" x14ac:dyDescent="0.25">
      <c r="N231" s="64"/>
      <c r="O231" s="64"/>
      <c r="P231" s="64"/>
      <c r="Q231" s="64"/>
      <c r="R231" s="64"/>
      <c r="S231" s="64"/>
      <c r="T231" s="64"/>
      <c r="U231" s="64"/>
      <c r="V231" s="64"/>
      <c r="W231" s="64"/>
      <c r="X231" s="64"/>
      <c r="Y231" s="64"/>
    </row>
    <row r="232" spans="14:25" x14ac:dyDescent="0.25">
      <c r="N232" s="64"/>
      <c r="O232" s="64"/>
      <c r="P232" s="64"/>
      <c r="Q232" s="64"/>
      <c r="R232" s="64"/>
      <c r="S232" s="64"/>
      <c r="T232" s="64"/>
      <c r="U232" s="64"/>
      <c r="V232" s="64"/>
      <c r="W232" s="64"/>
      <c r="X232" s="64"/>
      <c r="Y232" s="64"/>
    </row>
    <row r="233" spans="14:25" x14ac:dyDescent="0.25">
      <c r="N233" s="64"/>
      <c r="O233" s="64"/>
      <c r="P233" s="64"/>
      <c r="Q233" s="64"/>
      <c r="R233" s="64"/>
      <c r="S233" s="64"/>
      <c r="T233" s="64"/>
      <c r="U233" s="64"/>
      <c r="V233" s="64"/>
      <c r="W233" s="64"/>
      <c r="X233" s="64"/>
      <c r="Y233" s="64"/>
    </row>
    <row r="234" spans="14:25" x14ac:dyDescent="0.25">
      <c r="N234" s="64"/>
      <c r="O234" s="64"/>
      <c r="P234" s="64"/>
      <c r="Q234" s="64"/>
      <c r="R234" s="64"/>
      <c r="S234" s="64"/>
      <c r="T234" s="64"/>
      <c r="U234" s="64"/>
      <c r="V234" s="64"/>
      <c r="W234" s="64"/>
      <c r="X234" s="64"/>
      <c r="Y234" s="64"/>
    </row>
    <row r="235" spans="14:25" x14ac:dyDescent="0.25">
      <c r="N235" s="64"/>
      <c r="O235" s="64"/>
      <c r="P235" s="64"/>
      <c r="Q235" s="64"/>
      <c r="R235" s="64"/>
      <c r="S235" s="64"/>
      <c r="T235" s="64"/>
      <c r="U235" s="64"/>
      <c r="V235" s="64"/>
      <c r="W235" s="64"/>
      <c r="X235" s="64"/>
      <c r="Y235" s="64"/>
    </row>
    <row r="236" spans="14:25" x14ac:dyDescent="0.25">
      <c r="N236" s="64"/>
      <c r="O236" s="64"/>
      <c r="P236" s="64"/>
      <c r="Q236" s="64"/>
      <c r="R236" s="64"/>
      <c r="S236" s="64"/>
      <c r="T236" s="64"/>
      <c r="U236" s="64"/>
      <c r="V236" s="64"/>
      <c r="W236" s="64"/>
      <c r="X236" s="64"/>
      <c r="Y236" s="64"/>
    </row>
    <row r="237" spans="14:25" x14ac:dyDescent="0.25">
      <c r="N237" s="64"/>
      <c r="O237" s="64"/>
      <c r="P237" s="64"/>
      <c r="Q237" s="64"/>
      <c r="R237" s="64"/>
      <c r="S237" s="64"/>
      <c r="T237" s="64"/>
      <c r="U237" s="64"/>
      <c r="V237" s="64"/>
      <c r="W237" s="64"/>
      <c r="X237" s="64"/>
      <c r="Y237" s="64"/>
    </row>
    <row r="238" spans="14:25" x14ac:dyDescent="0.25">
      <c r="N238" s="64"/>
      <c r="O238" s="64"/>
      <c r="P238" s="64"/>
      <c r="Q238" s="64"/>
      <c r="R238" s="64"/>
      <c r="S238" s="64"/>
      <c r="T238" s="64"/>
      <c r="U238" s="64"/>
      <c r="V238" s="64"/>
      <c r="W238" s="64"/>
      <c r="X238" s="64"/>
      <c r="Y238" s="64"/>
    </row>
    <row r="239" spans="14:25" x14ac:dyDescent="0.25">
      <c r="N239" s="64"/>
      <c r="O239" s="64"/>
      <c r="P239" s="64"/>
      <c r="Q239" s="64"/>
      <c r="R239" s="64"/>
      <c r="S239" s="64"/>
      <c r="T239" s="64"/>
      <c r="U239" s="64"/>
      <c r="V239" s="64"/>
      <c r="W239" s="64"/>
      <c r="X239" s="64"/>
      <c r="Y239" s="64"/>
    </row>
    <row r="240" spans="14:25" x14ac:dyDescent="0.25">
      <c r="N240" s="64"/>
      <c r="O240" s="64"/>
      <c r="P240" s="64"/>
      <c r="Q240" s="64"/>
      <c r="R240" s="64"/>
      <c r="S240" s="64"/>
      <c r="T240" s="64"/>
      <c r="U240" s="64"/>
      <c r="V240" s="64"/>
      <c r="W240" s="64"/>
      <c r="X240" s="64"/>
      <c r="Y240" s="64"/>
    </row>
    <row r="241" spans="14:25" x14ac:dyDescent="0.25">
      <c r="N241" s="64"/>
      <c r="O241" s="64"/>
      <c r="P241" s="64"/>
      <c r="Q241" s="64"/>
      <c r="R241" s="64"/>
      <c r="S241" s="64"/>
      <c r="T241" s="64"/>
      <c r="U241" s="64"/>
      <c r="V241" s="64"/>
      <c r="W241" s="64"/>
      <c r="X241" s="64"/>
      <c r="Y241" s="64"/>
    </row>
    <row r="242" spans="14:25" x14ac:dyDescent="0.25">
      <c r="N242" s="64"/>
      <c r="O242" s="64"/>
      <c r="P242" s="64"/>
      <c r="Q242" s="64"/>
      <c r="R242" s="64"/>
      <c r="S242" s="64"/>
      <c r="T242" s="64"/>
      <c r="U242" s="64"/>
      <c r="V242" s="64"/>
      <c r="W242" s="64"/>
      <c r="X242" s="64"/>
      <c r="Y242" s="64"/>
    </row>
    <row r="243" spans="14:25" x14ac:dyDescent="0.25">
      <c r="N243" s="64"/>
      <c r="O243" s="64"/>
      <c r="P243" s="64"/>
      <c r="Q243" s="64"/>
      <c r="R243" s="64"/>
      <c r="S243" s="64"/>
      <c r="T243" s="64"/>
      <c r="U243" s="64"/>
      <c r="V243" s="64"/>
      <c r="W243" s="64"/>
      <c r="X243" s="64"/>
      <c r="Y243" s="64"/>
    </row>
    <row r="244" spans="14:25" x14ac:dyDescent="0.25">
      <c r="N244" s="64"/>
      <c r="O244" s="64"/>
      <c r="P244" s="64"/>
      <c r="Q244" s="64"/>
      <c r="R244" s="64"/>
      <c r="S244" s="64"/>
      <c r="T244" s="64"/>
      <c r="U244" s="64"/>
      <c r="V244" s="64"/>
      <c r="W244" s="64"/>
      <c r="X244" s="64"/>
      <c r="Y244" s="64"/>
    </row>
    <row r="245" spans="14:25" x14ac:dyDescent="0.25">
      <c r="N245" s="64"/>
      <c r="O245" s="64"/>
      <c r="P245" s="64"/>
      <c r="Q245" s="64"/>
      <c r="R245" s="64"/>
      <c r="S245" s="64"/>
      <c r="T245" s="64"/>
      <c r="U245" s="64"/>
      <c r="V245" s="64"/>
      <c r="W245" s="64"/>
      <c r="X245" s="64"/>
      <c r="Y245" s="64"/>
    </row>
    <row r="246" spans="14:25" x14ac:dyDescent="0.25">
      <c r="N246" s="64"/>
      <c r="O246" s="64"/>
      <c r="P246" s="64"/>
      <c r="Q246" s="64"/>
      <c r="R246" s="64"/>
      <c r="S246" s="64"/>
      <c r="T246" s="64"/>
      <c r="U246" s="64"/>
      <c r="V246" s="64"/>
      <c r="W246" s="64"/>
      <c r="X246" s="64"/>
      <c r="Y246" s="64"/>
    </row>
    <row r="247" spans="14:25" x14ac:dyDescent="0.25">
      <c r="N247" s="64"/>
      <c r="O247" s="64"/>
      <c r="P247" s="64"/>
      <c r="Q247" s="64"/>
      <c r="R247" s="64"/>
      <c r="S247" s="64"/>
      <c r="T247" s="64"/>
      <c r="U247" s="64"/>
      <c r="V247" s="64"/>
      <c r="W247" s="64"/>
      <c r="X247" s="64"/>
      <c r="Y247" s="64"/>
    </row>
    <row r="248" spans="14:25" x14ac:dyDescent="0.25">
      <c r="N248" s="64"/>
      <c r="O248" s="64"/>
      <c r="P248" s="64"/>
      <c r="Q248" s="64"/>
      <c r="R248" s="64"/>
      <c r="S248" s="64"/>
      <c r="T248" s="64"/>
      <c r="U248" s="64"/>
      <c r="V248" s="64"/>
      <c r="W248" s="64"/>
      <c r="X248" s="64"/>
      <c r="Y248" s="64"/>
    </row>
    <row r="249" spans="14:25" x14ac:dyDescent="0.25">
      <c r="N249" s="64"/>
      <c r="O249" s="64"/>
      <c r="P249" s="64"/>
      <c r="Q249" s="64"/>
      <c r="R249" s="64"/>
      <c r="S249" s="64"/>
      <c r="T249" s="64"/>
      <c r="U249" s="64"/>
      <c r="V249" s="64"/>
      <c r="W249" s="64"/>
      <c r="X249" s="64"/>
      <c r="Y249" s="64"/>
    </row>
    <row r="250" spans="14:25" x14ac:dyDescent="0.25">
      <c r="N250" s="64"/>
      <c r="O250" s="64"/>
      <c r="P250" s="64"/>
      <c r="Q250" s="64"/>
      <c r="R250" s="64"/>
      <c r="S250" s="64"/>
      <c r="T250" s="64"/>
      <c r="U250" s="64"/>
      <c r="V250" s="64"/>
      <c r="W250" s="64"/>
      <c r="X250" s="64"/>
      <c r="Y250" s="64"/>
    </row>
    <row r="251" spans="14:25" x14ac:dyDescent="0.25">
      <c r="N251" s="64"/>
      <c r="O251" s="64"/>
      <c r="P251" s="64"/>
      <c r="Q251" s="64"/>
      <c r="R251" s="64"/>
      <c r="S251" s="64"/>
      <c r="T251" s="64"/>
      <c r="U251" s="64"/>
      <c r="V251" s="64"/>
      <c r="W251" s="64"/>
      <c r="X251" s="64"/>
      <c r="Y251" s="64"/>
    </row>
    <row r="252" spans="14:25" x14ac:dyDescent="0.25">
      <c r="N252" s="64"/>
      <c r="O252" s="64"/>
      <c r="P252" s="64"/>
      <c r="Q252" s="64"/>
      <c r="R252" s="64"/>
      <c r="S252" s="64"/>
      <c r="T252" s="64"/>
      <c r="U252" s="64"/>
      <c r="V252" s="64"/>
      <c r="W252" s="64"/>
      <c r="X252" s="64"/>
      <c r="Y252" s="64"/>
    </row>
    <row r="253" spans="14:25" x14ac:dyDescent="0.25">
      <c r="N253" s="64"/>
      <c r="O253" s="64"/>
      <c r="P253" s="64"/>
      <c r="Q253" s="64"/>
      <c r="R253" s="64"/>
      <c r="S253" s="64"/>
      <c r="T253" s="64"/>
      <c r="U253" s="64"/>
      <c r="V253" s="64"/>
      <c r="W253" s="64"/>
      <c r="X253" s="64"/>
      <c r="Y253" s="64"/>
    </row>
    <row r="254" spans="14:25" x14ac:dyDescent="0.25">
      <c r="N254" s="64"/>
      <c r="O254" s="64"/>
      <c r="P254" s="64"/>
      <c r="Q254" s="64"/>
      <c r="R254" s="64"/>
      <c r="S254" s="64"/>
      <c r="T254" s="64"/>
      <c r="U254" s="64"/>
      <c r="V254" s="64"/>
      <c r="W254" s="64"/>
      <c r="X254" s="64"/>
      <c r="Y254" s="64"/>
    </row>
    <row r="255" spans="14:25" x14ac:dyDescent="0.25">
      <c r="N255" s="64"/>
      <c r="O255" s="64"/>
      <c r="P255" s="64"/>
      <c r="Q255" s="64"/>
      <c r="R255" s="64"/>
      <c r="S255" s="64"/>
      <c r="T255" s="64"/>
      <c r="U255" s="64"/>
      <c r="V255" s="64"/>
      <c r="W255" s="64"/>
      <c r="X255" s="64"/>
      <c r="Y255" s="64"/>
    </row>
    <row r="256" spans="14:25" x14ac:dyDescent="0.25">
      <c r="N256" s="64"/>
      <c r="O256" s="64"/>
      <c r="P256" s="64"/>
      <c r="Q256" s="64"/>
      <c r="R256" s="64"/>
      <c r="S256" s="64"/>
      <c r="T256" s="64"/>
      <c r="U256" s="64"/>
      <c r="V256" s="64"/>
      <c r="W256" s="64"/>
      <c r="X256" s="64"/>
      <c r="Y256" s="64"/>
    </row>
    <row r="257" spans="14:25" x14ac:dyDescent="0.25">
      <c r="N257" s="64"/>
      <c r="O257" s="64"/>
      <c r="P257" s="64"/>
      <c r="Q257" s="64"/>
      <c r="R257" s="64"/>
      <c r="S257" s="64"/>
      <c r="T257" s="64"/>
      <c r="U257" s="64"/>
      <c r="V257" s="64"/>
      <c r="W257" s="64"/>
      <c r="X257" s="64"/>
      <c r="Y257" s="64"/>
    </row>
    <row r="258" spans="14:25" x14ac:dyDescent="0.25">
      <c r="N258" s="64"/>
      <c r="O258" s="64"/>
      <c r="P258" s="64"/>
      <c r="Q258" s="64"/>
      <c r="R258" s="64"/>
      <c r="S258" s="64"/>
      <c r="T258" s="64"/>
      <c r="U258" s="64"/>
      <c r="V258" s="64"/>
      <c r="W258" s="64"/>
      <c r="X258" s="64"/>
      <c r="Y258" s="64"/>
    </row>
    <row r="259" spans="14:25" x14ac:dyDescent="0.25">
      <c r="N259" s="64"/>
      <c r="O259" s="64"/>
      <c r="P259" s="64"/>
      <c r="Q259" s="64"/>
      <c r="R259" s="64"/>
      <c r="S259" s="64"/>
      <c r="T259" s="64"/>
      <c r="U259" s="64"/>
      <c r="V259" s="64"/>
      <c r="W259" s="64"/>
      <c r="X259" s="64"/>
      <c r="Y259" s="64"/>
    </row>
    <row r="260" spans="14:25" x14ac:dyDescent="0.25">
      <c r="N260" s="64"/>
      <c r="O260" s="64"/>
      <c r="P260" s="64"/>
      <c r="Q260" s="64"/>
      <c r="R260" s="64"/>
      <c r="S260" s="64"/>
      <c r="T260" s="64"/>
      <c r="U260" s="64"/>
      <c r="V260" s="64"/>
      <c r="W260" s="64"/>
      <c r="X260" s="64"/>
      <c r="Y260" s="64"/>
    </row>
    <row r="261" spans="14:25" x14ac:dyDescent="0.25">
      <c r="N261" s="64"/>
      <c r="O261" s="64"/>
      <c r="P261" s="64"/>
      <c r="Q261" s="64"/>
      <c r="R261" s="64"/>
      <c r="S261" s="64"/>
      <c r="T261" s="64"/>
      <c r="U261" s="64"/>
      <c r="V261" s="64"/>
      <c r="W261" s="64"/>
      <c r="X261" s="64"/>
      <c r="Y261" s="64"/>
    </row>
    <row r="262" spans="14:25" x14ac:dyDescent="0.25">
      <c r="N262" s="64"/>
      <c r="O262" s="64"/>
      <c r="P262" s="64"/>
      <c r="Q262" s="64"/>
      <c r="R262" s="64"/>
      <c r="S262" s="64"/>
      <c r="T262" s="64"/>
      <c r="U262" s="64"/>
      <c r="V262" s="64"/>
      <c r="W262" s="64"/>
      <c r="X262" s="64"/>
      <c r="Y262" s="64"/>
    </row>
    <row r="263" spans="14:25" x14ac:dyDescent="0.25">
      <c r="N263" s="64"/>
      <c r="O263" s="64"/>
      <c r="P263" s="64"/>
      <c r="Q263" s="64"/>
      <c r="R263" s="64"/>
      <c r="S263" s="64"/>
      <c r="T263" s="64"/>
      <c r="U263" s="64"/>
      <c r="V263" s="64"/>
      <c r="W263" s="64"/>
      <c r="X263" s="64"/>
      <c r="Y263" s="64"/>
    </row>
    <row r="264" spans="14:25" x14ac:dyDescent="0.25">
      <c r="N264" s="64"/>
      <c r="O264" s="64"/>
      <c r="P264" s="64"/>
      <c r="Q264" s="64"/>
      <c r="R264" s="64"/>
      <c r="S264" s="64"/>
      <c r="T264" s="64"/>
      <c r="U264" s="64"/>
      <c r="V264" s="64"/>
      <c r="W264" s="64"/>
      <c r="X264" s="64"/>
      <c r="Y264" s="64"/>
    </row>
    <row r="265" spans="14:25" x14ac:dyDescent="0.25">
      <c r="N265" s="64"/>
      <c r="O265" s="64"/>
      <c r="P265" s="64"/>
      <c r="Q265" s="64"/>
      <c r="R265" s="64"/>
      <c r="S265" s="64"/>
      <c r="T265" s="64"/>
      <c r="U265" s="64"/>
      <c r="V265" s="64"/>
      <c r="W265" s="64"/>
      <c r="X265" s="64"/>
      <c r="Y265" s="64"/>
    </row>
    <row r="266" spans="14:25" x14ac:dyDescent="0.25">
      <c r="N266" s="64"/>
      <c r="O266" s="64"/>
      <c r="P266" s="64"/>
      <c r="Q266" s="64"/>
      <c r="R266" s="64"/>
      <c r="S266" s="64"/>
      <c r="T266" s="64"/>
      <c r="U266" s="64"/>
      <c r="V266" s="64"/>
      <c r="W266" s="64"/>
      <c r="X266" s="64"/>
      <c r="Y266" s="64"/>
    </row>
    <row r="267" spans="14:25" x14ac:dyDescent="0.25">
      <c r="N267" s="64"/>
      <c r="O267" s="64"/>
      <c r="P267" s="64"/>
      <c r="Q267" s="64"/>
      <c r="R267" s="64"/>
      <c r="S267" s="64"/>
      <c r="T267" s="64"/>
      <c r="U267" s="64"/>
      <c r="V267" s="64"/>
      <c r="W267" s="64"/>
      <c r="X267" s="64"/>
      <c r="Y267" s="64"/>
    </row>
    <row r="268" spans="14:25" x14ac:dyDescent="0.25">
      <c r="N268" s="64"/>
      <c r="O268" s="64"/>
      <c r="P268" s="64"/>
      <c r="Q268" s="64"/>
      <c r="R268" s="64"/>
      <c r="S268" s="64"/>
      <c r="T268" s="64"/>
      <c r="U268" s="64"/>
      <c r="V268" s="64"/>
      <c r="W268" s="64"/>
      <c r="X268" s="64"/>
      <c r="Y268" s="64"/>
    </row>
    <row r="269" spans="14:25" x14ac:dyDescent="0.25">
      <c r="N269" s="64"/>
      <c r="O269" s="64"/>
      <c r="P269" s="64"/>
      <c r="Q269" s="64"/>
      <c r="R269" s="64"/>
      <c r="S269" s="64"/>
      <c r="T269" s="64"/>
      <c r="U269" s="64"/>
      <c r="V269" s="64"/>
      <c r="W269" s="64"/>
      <c r="X269" s="64"/>
      <c r="Y269" s="64"/>
    </row>
    <row r="270" spans="14:25" x14ac:dyDescent="0.25">
      <c r="N270" s="64"/>
      <c r="O270" s="64"/>
      <c r="P270" s="64"/>
      <c r="Q270" s="64"/>
      <c r="R270" s="64"/>
      <c r="S270" s="64"/>
      <c r="T270" s="64"/>
      <c r="U270" s="64"/>
      <c r="V270" s="64"/>
      <c r="W270" s="64"/>
      <c r="X270" s="64"/>
      <c r="Y270" s="64"/>
    </row>
    <row r="271" spans="14:25" x14ac:dyDescent="0.25">
      <c r="N271" s="64"/>
      <c r="O271" s="64"/>
      <c r="P271" s="64"/>
      <c r="Q271" s="64"/>
      <c r="R271" s="64"/>
      <c r="S271" s="64"/>
      <c r="T271" s="64"/>
      <c r="U271" s="64"/>
      <c r="V271" s="64"/>
      <c r="W271" s="64"/>
      <c r="X271" s="64"/>
      <c r="Y271" s="64"/>
    </row>
    <row r="272" spans="14:25" x14ac:dyDescent="0.25">
      <c r="N272" s="64"/>
      <c r="O272" s="64"/>
      <c r="P272" s="64"/>
      <c r="Q272" s="64"/>
      <c r="R272" s="64"/>
      <c r="S272" s="64"/>
      <c r="T272" s="64"/>
      <c r="U272" s="64"/>
      <c r="V272" s="64"/>
      <c r="W272" s="64"/>
      <c r="X272" s="64"/>
      <c r="Y272" s="64"/>
    </row>
    <row r="273" spans="14:25" x14ac:dyDescent="0.25">
      <c r="N273" s="64"/>
      <c r="O273" s="64"/>
      <c r="P273" s="64"/>
      <c r="Q273" s="64"/>
      <c r="R273" s="64"/>
      <c r="S273" s="64"/>
      <c r="T273" s="64"/>
      <c r="U273" s="64"/>
      <c r="V273" s="64"/>
      <c r="W273" s="64"/>
      <c r="X273" s="64"/>
      <c r="Y273" s="64"/>
    </row>
    <row r="274" spans="14:25" x14ac:dyDescent="0.25">
      <c r="N274" s="64"/>
      <c r="O274" s="64"/>
      <c r="P274" s="64"/>
      <c r="Q274" s="64"/>
      <c r="R274" s="64"/>
      <c r="S274" s="64"/>
      <c r="T274" s="64"/>
      <c r="U274" s="64"/>
      <c r="V274" s="64"/>
      <c r="W274" s="64"/>
      <c r="X274" s="64"/>
      <c r="Y274" s="64"/>
    </row>
    <row r="275" spans="14:25" x14ac:dyDescent="0.25">
      <c r="N275" s="64"/>
      <c r="O275" s="64"/>
      <c r="P275" s="64"/>
      <c r="Q275" s="64"/>
      <c r="R275" s="64"/>
      <c r="S275" s="64"/>
      <c r="T275" s="64"/>
      <c r="U275" s="64"/>
      <c r="V275" s="64"/>
      <c r="W275" s="64"/>
      <c r="X275" s="64"/>
      <c r="Y275" s="64"/>
    </row>
    <row r="276" spans="14:25" x14ac:dyDescent="0.25">
      <c r="N276" s="64"/>
      <c r="O276" s="64"/>
      <c r="P276" s="64"/>
      <c r="Q276" s="64"/>
      <c r="R276" s="64"/>
      <c r="S276" s="64"/>
      <c r="T276" s="64"/>
      <c r="U276" s="64"/>
      <c r="V276" s="64"/>
      <c r="W276" s="64"/>
      <c r="X276" s="64"/>
      <c r="Y276" s="64"/>
    </row>
    <row r="277" spans="14:25" x14ac:dyDescent="0.25">
      <c r="N277" s="64"/>
      <c r="O277" s="64"/>
      <c r="P277" s="64"/>
      <c r="Q277" s="64"/>
      <c r="R277" s="64"/>
      <c r="S277" s="64"/>
      <c r="T277" s="64"/>
      <c r="U277" s="64"/>
      <c r="V277" s="64"/>
      <c r="W277" s="64"/>
      <c r="X277" s="64"/>
      <c r="Y277" s="64"/>
    </row>
    <row r="278" spans="14:25" x14ac:dyDescent="0.25">
      <c r="N278" s="64"/>
      <c r="O278" s="64"/>
      <c r="P278" s="64"/>
      <c r="Q278" s="64"/>
      <c r="R278" s="64"/>
      <c r="S278" s="64"/>
      <c r="T278" s="64"/>
      <c r="U278" s="64"/>
      <c r="V278" s="64"/>
      <c r="W278" s="64"/>
      <c r="X278" s="64"/>
      <c r="Y278" s="64"/>
    </row>
    <row r="279" spans="14:25" x14ac:dyDescent="0.25">
      <c r="N279" s="64"/>
      <c r="O279" s="64"/>
      <c r="P279" s="64"/>
      <c r="Q279" s="64"/>
      <c r="R279" s="64"/>
      <c r="S279" s="64"/>
      <c r="T279" s="64"/>
      <c r="U279" s="64"/>
      <c r="V279" s="64"/>
      <c r="W279" s="64"/>
      <c r="X279" s="64"/>
      <c r="Y279" s="64"/>
    </row>
    <row r="280" spans="14:25" x14ac:dyDescent="0.25">
      <c r="N280" s="64"/>
      <c r="O280" s="64"/>
      <c r="P280" s="64"/>
      <c r="Q280" s="64"/>
      <c r="R280" s="64"/>
      <c r="S280" s="64"/>
      <c r="T280" s="64"/>
      <c r="U280" s="64"/>
      <c r="V280" s="64"/>
      <c r="W280" s="64"/>
      <c r="X280" s="64"/>
      <c r="Y280" s="64"/>
    </row>
    <row r="281" spans="14:25" x14ac:dyDescent="0.25">
      <c r="N281" s="64"/>
      <c r="O281" s="64"/>
      <c r="P281" s="64"/>
      <c r="Q281" s="64"/>
      <c r="R281" s="64"/>
      <c r="S281" s="64"/>
      <c r="T281" s="64"/>
      <c r="U281" s="64"/>
      <c r="V281" s="64"/>
      <c r="W281" s="64"/>
      <c r="X281" s="64"/>
      <c r="Y281" s="64"/>
    </row>
    <row r="282" spans="14:25" x14ac:dyDescent="0.25">
      <c r="N282" s="64"/>
      <c r="O282" s="64"/>
      <c r="P282" s="64"/>
      <c r="Q282" s="64"/>
      <c r="R282" s="64"/>
      <c r="S282" s="64"/>
      <c r="T282" s="64"/>
      <c r="U282" s="64"/>
      <c r="V282" s="64"/>
      <c r="W282" s="64"/>
      <c r="X282" s="64"/>
      <c r="Y282" s="64"/>
    </row>
    <row r="283" spans="14:25" x14ac:dyDescent="0.25">
      <c r="N283" s="64"/>
      <c r="O283" s="64"/>
      <c r="P283" s="64"/>
      <c r="Q283" s="64"/>
      <c r="R283" s="64"/>
      <c r="S283" s="64"/>
      <c r="T283" s="64"/>
      <c r="U283" s="64"/>
      <c r="V283" s="64"/>
      <c r="W283" s="64"/>
      <c r="X283" s="64"/>
      <c r="Y283" s="64"/>
    </row>
    <row r="284" spans="14:25" x14ac:dyDescent="0.25">
      <c r="N284" s="64"/>
      <c r="O284" s="64"/>
      <c r="P284" s="64"/>
      <c r="Q284" s="64"/>
      <c r="R284" s="64"/>
      <c r="S284" s="64"/>
      <c r="T284" s="64"/>
      <c r="U284" s="64"/>
      <c r="V284" s="64"/>
      <c r="W284" s="64"/>
      <c r="X284" s="64"/>
      <c r="Y284" s="64"/>
    </row>
    <row r="285" spans="14:25" x14ac:dyDescent="0.25">
      <c r="N285" s="64"/>
      <c r="O285" s="64"/>
      <c r="P285" s="64"/>
      <c r="Q285" s="64"/>
      <c r="R285" s="64"/>
      <c r="S285" s="64"/>
      <c r="T285" s="64"/>
      <c r="U285" s="64"/>
      <c r="V285" s="64"/>
      <c r="W285" s="64"/>
      <c r="X285" s="64"/>
      <c r="Y285" s="64"/>
    </row>
    <row r="286" spans="14:25" x14ac:dyDescent="0.25">
      <c r="N286" s="64"/>
      <c r="O286" s="64"/>
      <c r="P286" s="64"/>
      <c r="Q286" s="64"/>
      <c r="R286" s="64"/>
      <c r="S286" s="64"/>
      <c r="T286" s="64"/>
      <c r="U286" s="64"/>
      <c r="V286" s="64"/>
      <c r="W286" s="64"/>
      <c r="X286" s="64"/>
      <c r="Y286" s="64"/>
    </row>
    <row r="287" spans="14:25" x14ac:dyDescent="0.25">
      <c r="N287" s="64"/>
      <c r="O287" s="64"/>
      <c r="P287" s="64"/>
      <c r="Q287" s="64"/>
      <c r="R287" s="64"/>
      <c r="S287" s="64"/>
      <c r="T287" s="64"/>
      <c r="U287" s="64"/>
      <c r="V287" s="64"/>
      <c r="W287" s="64"/>
      <c r="X287" s="64"/>
      <c r="Y287" s="64"/>
    </row>
    <row r="288" spans="14:25" x14ac:dyDescent="0.25">
      <c r="N288" s="64"/>
      <c r="O288" s="64"/>
      <c r="P288" s="64"/>
      <c r="Q288" s="64"/>
      <c r="R288" s="64"/>
      <c r="S288" s="64"/>
      <c r="T288" s="64"/>
      <c r="U288" s="64"/>
      <c r="V288" s="64"/>
      <c r="W288" s="64"/>
      <c r="X288" s="64"/>
      <c r="Y288" s="64"/>
    </row>
    <row r="289" spans="14:25" x14ac:dyDescent="0.25">
      <c r="N289" s="64"/>
      <c r="O289" s="64"/>
      <c r="P289" s="64"/>
      <c r="Q289" s="64"/>
      <c r="R289" s="64"/>
      <c r="S289" s="64"/>
      <c r="T289" s="64"/>
      <c r="U289" s="64"/>
      <c r="V289" s="64"/>
      <c r="W289" s="64"/>
      <c r="X289" s="64"/>
      <c r="Y289" s="64"/>
    </row>
    <row r="290" spans="14:25" x14ac:dyDescent="0.25">
      <c r="N290" s="64"/>
      <c r="O290" s="64"/>
      <c r="P290" s="64"/>
      <c r="Q290" s="64"/>
      <c r="R290" s="64"/>
      <c r="S290" s="64"/>
      <c r="T290" s="64"/>
      <c r="U290" s="64"/>
      <c r="V290" s="64"/>
      <c r="W290" s="64"/>
      <c r="X290" s="64"/>
      <c r="Y290" s="64"/>
    </row>
    <row r="291" spans="14:25" x14ac:dyDescent="0.25">
      <c r="N291" s="64"/>
      <c r="O291" s="64"/>
      <c r="P291" s="64"/>
      <c r="Q291" s="64"/>
      <c r="R291" s="64"/>
      <c r="S291" s="64"/>
      <c r="T291" s="64"/>
      <c r="U291" s="64"/>
      <c r="V291" s="64"/>
      <c r="W291" s="64"/>
      <c r="X291" s="64"/>
      <c r="Y291" s="64"/>
    </row>
    <row r="292" spans="14:25" x14ac:dyDescent="0.25">
      <c r="N292" s="64"/>
      <c r="O292" s="84"/>
      <c r="P292" s="64"/>
      <c r="Q292" s="64"/>
      <c r="R292" s="64"/>
      <c r="S292" s="64"/>
      <c r="T292" s="64"/>
      <c r="U292" s="64"/>
      <c r="V292" s="64"/>
      <c r="W292" s="64"/>
      <c r="X292" s="64"/>
      <c r="Y292" s="64"/>
    </row>
    <row r="293" spans="14:25" x14ac:dyDescent="0.25">
      <c r="N293" s="64"/>
      <c r="O293" s="84"/>
      <c r="P293" s="64"/>
      <c r="Q293" s="64"/>
      <c r="R293" s="64"/>
      <c r="S293" s="64"/>
      <c r="T293" s="64"/>
      <c r="U293" s="64"/>
      <c r="V293" s="64"/>
      <c r="W293" s="64"/>
      <c r="X293" s="64"/>
      <c r="Y293" s="64"/>
    </row>
    <row r="294" spans="14:25" x14ac:dyDescent="0.25">
      <c r="N294" s="64"/>
      <c r="O294" s="84"/>
      <c r="P294" s="64"/>
      <c r="Q294" s="64"/>
      <c r="R294" s="64"/>
      <c r="S294" s="64"/>
      <c r="T294" s="64"/>
      <c r="U294" s="64"/>
      <c r="V294" s="64"/>
      <c r="W294" s="64"/>
      <c r="X294" s="64"/>
      <c r="Y294" s="64"/>
    </row>
    <row r="295" spans="14:25" x14ac:dyDescent="0.25">
      <c r="N295" s="64"/>
      <c r="O295" s="84"/>
      <c r="P295" s="64"/>
      <c r="Q295" s="64"/>
      <c r="R295" s="64"/>
      <c r="S295" s="64"/>
      <c r="T295" s="64"/>
      <c r="U295" s="64"/>
      <c r="V295" s="64"/>
      <c r="W295" s="64"/>
      <c r="X295" s="64"/>
      <c r="Y295" s="64"/>
    </row>
    <row r="296" spans="14:25" x14ac:dyDescent="0.25">
      <c r="N296" s="64"/>
      <c r="O296" s="84"/>
      <c r="P296" s="64"/>
      <c r="Q296" s="64"/>
      <c r="R296" s="64"/>
      <c r="S296" s="64"/>
      <c r="T296" s="64"/>
      <c r="U296" s="64"/>
      <c r="V296" s="64"/>
      <c r="W296" s="64"/>
      <c r="X296" s="64"/>
      <c r="Y296" s="64"/>
    </row>
    <row r="297" spans="14:25" x14ac:dyDescent="0.25">
      <c r="N297" s="64"/>
      <c r="O297" s="84"/>
      <c r="P297" s="64"/>
      <c r="Q297" s="64"/>
      <c r="R297" s="64"/>
      <c r="S297" s="64"/>
      <c r="T297" s="64"/>
      <c r="U297" s="64"/>
      <c r="V297" s="64"/>
      <c r="W297" s="64"/>
      <c r="X297" s="64"/>
      <c r="Y297" s="64"/>
    </row>
    <row r="298" spans="14:25" x14ac:dyDescent="0.25">
      <c r="N298" s="64"/>
      <c r="O298" s="84"/>
      <c r="P298" s="64"/>
      <c r="Q298" s="64"/>
      <c r="R298" s="64"/>
      <c r="S298" s="64"/>
      <c r="T298" s="64"/>
      <c r="U298" s="64"/>
      <c r="V298" s="64"/>
      <c r="W298" s="64"/>
      <c r="X298" s="64"/>
      <c r="Y298" s="64"/>
    </row>
    <row r="299" spans="14:25" x14ac:dyDescent="0.25">
      <c r="N299" s="64"/>
      <c r="O299" s="64"/>
      <c r="P299" s="64"/>
      <c r="Q299" s="64"/>
      <c r="R299" s="64"/>
      <c r="S299" s="64"/>
      <c r="T299" s="64"/>
      <c r="U299" s="64"/>
      <c r="V299" s="64"/>
      <c r="W299" s="64"/>
      <c r="X299" s="64"/>
      <c r="Y299" s="64"/>
    </row>
    <row r="300" spans="14:25" x14ac:dyDescent="0.25">
      <c r="N300" s="64"/>
      <c r="O300" s="64"/>
      <c r="P300" s="64"/>
      <c r="Q300" s="64"/>
      <c r="R300" s="64"/>
      <c r="S300" s="64"/>
      <c r="T300" s="64"/>
      <c r="U300" s="64"/>
      <c r="V300" s="64"/>
      <c r="W300" s="64"/>
      <c r="X300" s="64"/>
      <c r="Y300" s="64"/>
    </row>
    <row r="301" spans="14:25" x14ac:dyDescent="0.25">
      <c r="N301" s="64"/>
      <c r="O301" s="64"/>
      <c r="P301" s="64"/>
      <c r="Q301" s="64"/>
      <c r="R301" s="64"/>
      <c r="S301" s="64"/>
      <c r="T301" s="64"/>
      <c r="U301" s="64"/>
      <c r="V301" s="64"/>
      <c r="W301" s="64"/>
      <c r="X301" s="64"/>
      <c r="Y301" s="64"/>
    </row>
    <row r="302" spans="14:25" x14ac:dyDescent="0.25">
      <c r="N302" s="64"/>
      <c r="O302" s="64"/>
      <c r="P302" s="64"/>
      <c r="Q302" s="64"/>
      <c r="R302" s="64"/>
      <c r="S302" s="64"/>
      <c r="T302" s="64"/>
      <c r="U302" s="64"/>
      <c r="V302" s="64"/>
      <c r="W302" s="64"/>
      <c r="X302" s="64"/>
      <c r="Y302" s="64"/>
    </row>
    <row r="303" spans="14:25" x14ac:dyDescent="0.25">
      <c r="N303" s="64"/>
      <c r="O303" s="64"/>
      <c r="P303" s="64"/>
      <c r="Q303" s="64"/>
      <c r="R303" s="64"/>
      <c r="S303" s="64"/>
      <c r="T303" s="64"/>
      <c r="U303" s="64"/>
      <c r="V303" s="64"/>
      <c r="W303" s="64"/>
      <c r="X303" s="64"/>
      <c r="Y303" s="64"/>
    </row>
    <row r="304" spans="14:25" x14ac:dyDescent="0.25">
      <c r="N304" s="64"/>
      <c r="O304" s="64"/>
      <c r="P304" s="64"/>
      <c r="Q304" s="64"/>
      <c r="R304" s="64"/>
      <c r="S304" s="64"/>
      <c r="T304" s="64"/>
      <c r="U304" s="64"/>
      <c r="V304" s="64"/>
      <c r="W304" s="64"/>
      <c r="X304" s="64"/>
      <c r="Y304" s="64"/>
    </row>
    <row r="305" spans="14:25" x14ac:dyDescent="0.25">
      <c r="N305" s="64"/>
      <c r="O305" s="64"/>
      <c r="P305" s="64"/>
      <c r="Q305" s="64"/>
      <c r="R305" s="64"/>
      <c r="S305" s="64"/>
      <c r="T305" s="64"/>
      <c r="U305" s="64"/>
      <c r="V305" s="64"/>
      <c r="W305" s="64"/>
      <c r="X305" s="64"/>
      <c r="Y305" s="64"/>
    </row>
    <row r="306" spans="14:25" x14ac:dyDescent="0.25">
      <c r="N306" s="64"/>
      <c r="O306" s="64"/>
      <c r="P306" s="64"/>
      <c r="Q306" s="64"/>
      <c r="R306" s="64"/>
      <c r="S306" s="64"/>
      <c r="T306" s="64"/>
      <c r="U306" s="64"/>
      <c r="V306" s="64"/>
      <c r="W306" s="64"/>
      <c r="X306" s="64"/>
      <c r="Y306" s="64"/>
    </row>
    <row r="307" spans="14:25" x14ac:dyDescent="0.25">
      <c r="N307" s="64"/>
      <c r="O307" s="64"/>
      <c r="P307" s="64"/>
      <c r="Q307" s="64"/>
      <c r="R307" s="64"/>
      <c r="S307" s="64"/>
      <c r="T307" s="64"/>
      <c r="U307" s="64"/>
      <c r="V307" s="64"/>
      <c r="W307" s="64"/>
      <c r="X307" s="64"/>
      <c r="Y307" s="64"/>
    </row>
    <row r="308" spans="14:25" x14ac:dyDescent="0.25">
      <c r="N308" s="64"/>
      <c r="O308" s="64"/>
      <c r="P308" s="64"/>
      <c r="Q308" s="64"/>
      <c r="R308" s="64"/>
      <c r="S308" s="64"/>
      <c r="T308" s="64"/>
      <c r="U308" s="64"/>
      <c r="V308" s="64"/>
      <c r="W308" s="64"/>
      <c r="X308" s="64"/>
      <c r="Y308" s="64"/>
    </row>
    <row r="309" spans="14:25" x14ac:dyDescent="0.25">
      <c r="N309" s="64"/>
      <c r="O309" s="64"/>
      <c r="P309" s="64"/>
      <c r="Q309" s="64"/>
      <c r="R309" s="64"/>
      <c r="S309" s="64"/>
      <c r="T309" s="64"/>
      <c r="U309" s="64"/>
      <c r="V309" s="64"/>
      <c r="W309" s="64"/>
      <c r="X309" s="64"/>
      <c r="Y309" s="64"/>
    </row>
    <row r="310" spans="14:25" x14ac:dyDescent="0.25">
      <c r="N310" s="64"/>
      <c r="O310" s="64"/>
      <c r="P310" s="64"/>
      <c r="Q310" s="64"/>
      <c r="R310" s="64"/>
      <c r="S310" s="64"/>
      <c r="T310" s="64"/>
      <c r="U310" s="64"/>
      <c r="V310" s="64"/>
      <c r="W310" s="64"/>
      <c r="X310" s="64"/>
      <c r="Y310" s="64"/>
    </row>
    <row r="311" spans="14:25" x14ac:dyDescent="0.25">
      <c r="N311" s="64"/>
      <c r="O311" s="64"/>
      <c r="P311" s="64"/>
      <c r="Q311" s="64"/>
      <c r="R311" s="64"/>
      <c r="S311" s="64"/>
      <c r="T311" s="64"/>
      <c r="U311" s="64"/>
      <c r="V311" s="64"/>
      <c r="W311" s="64"/>
      <c r="X311" s="64"/>
      <c r="Y311" s="64"/>
    </row>
    <row r="312" spans="14:25" x14ac:dyDescent="0.25">
      <c r="N312" s="64"/>
      <c r="O312" s="64"/>
      <c r="P312" s="64"/>
      <c r="Q312" s="64"/>
      <c r="R312" s="64"/>
      <c r="S312" s="64"/>
      <c r="T312" s="64"/>
      <c r="U312" s="64"/>
      <c r="V312" s="64"/>
      <c r="W312" s="64"/>
      <c r="X312" s="64"/>
      <c r="Y312" s="64"/>
    </row>
    <row r="313" spans="14:25" x14ac:dyDescent="0.25">
      <c r="N313" s="64"/>
      <c r="O313" s="64"/>
      <c r="P313" s="64"/>
      <c r="Q313" s="64"/>
      <c r="R313" s="64"/>
      <c r="S313" s="64"/>
      <c r="T313" s="64"/>
      <c r="U313" s="64"/>
      <c r="V313" s="64"/>
      <c r="W313" s="64"/>
      <c r="X313" s="64"/>
      <c r="Y313" s="64"/>
    </row>
    <row r="314" spans="14:25" x14ac:dyDescent="0.25">
      <c r="N314" s="64"/>
      <c r="O314" s="64"/>
      <c r="P314" s="64"/>
      <c r="Q314" s="64"/>
      <c r="R314" s="64"/>
      <c r="S314" s="64"/>
      <c r="T314" s="64"/>
      <c r="U314" s="64"/>
      <c r="V314" s="64"/>
      <c r="W314" s="64"/>
      <c r="X314" s="64"/>
      <c r="Y314" s="64"/>
    </row>
    <row r="315" spans="14:25" x14ac:dyDescent="0.25">
      <c r="N315" s="64"/>
      <c r="O315" s="64"/>
      <c r="P315" s="64"/>
      <c r="Q315" s="64"/>
      <c r="R315" s="64"/>
      <c r="S315" s="64"/>
      <c r="T315" s="64"/>
      <c r="U315" s="64"/>
      <c r="V315" s="64"/>
      <c r="W315" s="64"/>
      <c r="X315" s="64"/>
      <c r="Y315" s="64"/>
    </row>
    <row r="316" spans="14:25" x14ac:dyDescent="0.25">
      <c r="N316" s="64"/>
      <c r="O316" s="64"/>
      <c r="P316" s="64"/>
      <c r="Q316" s="64"/>
      <c r="R316" s="64"/>
      <c r="S316" s="64"/>
      <c r="T316" s="64"/>
      <c r="U316" s="64"/>
      <c r="V316" s="64"/>
      <c r="W316" s="64"/>
      <c r="X316" s="64"/>
      <c r="Y316" s="64"/>
    </row>
    <row r="317" spans="14:25" x14ac:dyDescent="0.25">
      <c r="N317" s="64"/>
      <c r="O317" s="64"/>
      <c r="P317" s="64"/>
      <c r="Q317" s="64"/>
      <c r="R317" s="64"/>
      <c r="S317" s="64"/>
      <c r="T317" s="64"/>
      <c r="U317" s="64"/>
      <c r="V317" s="64"/>
      <c r="W317" s="64"/>
      <c r="X317" s="64"/>
      <c r="Y317" s="64"/>
    </row>
    <row r="318" spans="14:25" x14ac:dyDescent="0.25">
      <c r="N318" s="64"/>
      <c r="O318" s="64"/>
      <c r="P318" s="64"/>
      <c r="Q318" s="64"/>
      <c r="R318" s="64"/>
      <c r="S318" s="64"/>
      <c r="T318" s="64"/>
      <c r="U318" s="64"/>
      <c r="V318" s="64"/>
      <c r="W318" s="64"/>
      <c r="X318" s="64"/>
      <c r="Y318" s="64"/>
    </row>
    <row r="319" spans="14:25" x14ac:dyDescent="0.25">
      <c r="N319" s="64"/>
      <c r="O319" s="64"/>
      <c r="P319" s="64"/>
      <c r="Q319" s="64"/>
      <c r="R319" s="64"/>
      <c r="S319" s="64"/>
      <c r="T319" s="64"/>
      <c r="U319" s="64"/>
      <c r="V319" s="64"/>
      <c r="W319" s="64"/>
      <c r="X319" s="64"/>
      <c r="Y319" s="64"/>
    </row>
    <row r="320" spans="14:25" x14ac:dyDescent="0.25">
      <c r="N320" s="64"/>
      <c r="O320" s="64"/>
      <c r="P320" s="64"/>
      <c r="Q320" s="64"/>
      <c r="R320" s="64"/>
      <c r="S320" s="64"/>
      <c r="T320" s="64"/>
      <c r="U320" s="64"/>
      <c r="V320" s="64"/>
      <c r="W320" s="64"/>
      <c r="X320" s="64"/>
      <c r="Y320" s="64"/>
    </row>
    <row r="321" spans="14:25" x14ac:dyDescent="0.25">
      <c r="N321" s="64"/>
      <c r="O321" s="64"/>
      <c r="P321" s="64"/>
      <c r="Q321" s="64"/>
      <c r="R321" s="64"/>
      <c r="S321" s="64"/>
      <c r="T321" s="64"/>
      <c r="U321" s="64"/>
      <c r="V321" s="64"/>
      <c r="W321" s="64"/>
      <c r="X321" s="64"/>
      <c r="Y321" s="64"/>
    </row>
    <row r="322" spans="14:25" x14ac:dyDescent="0.25">
      <c r="N322" s="64"/>
      <c r="O322" s="64"/>
      <c r="P322" s="64"/>
      <c r="Q322" s="64"/>
      <c r="R322" s="64"/>
      <c r="S322" s="64"/>
      <c r="T322" s="64"/>
      <c r="U322" s="64"/>
      <c r="V322" s="64"/>
      <c r="W322" s="64"/>
      <c r="X322" s="64"/>
      <c r="Y322" s="64"/>
    </row>
    <row r="323" spans="14:25" x14ac:dyDescent="0.25">
      <c r="N323" s="64"/>
      <c r="O323" s="64"/>
      <c r="P323" s="64"/>
      <c r="Q323" s="64"/>
      <c r="R323" s="64"/>
      <c r="S323" s="64"/>
      <c r="T323" s="64"/>
      <c r="U323" s="64"/>
      <c r="V323" s="64"/>
      <c r="W323" s="64"/>
      <c r="X323" s="64"/>
      <c r="Y323" s="64"/>
    </row>
    <row r="324" spans="14:25" x14ac:dyDescent="0.25">
      <c r="N324" s="64"/>
      <c r="O324" s="64"/>
      <c r="P324" s="64"/>
      <c r="Q324" s="64"/>
      <c r="R324" s="64"/>
      <c r="S324" s="64"/>
      <c r="T324" s="64"/>
      <c r="U324" s="64"/>
      <c r="V324" s="64"/>
      <c r="W324" s="64"/>
      <c r="X324" s="64"/>
      <c r="Y324" s="64"/>
    </row>
    <row r="325" spans="14:25" x14ac:dyDescent="0.25">
      <c r="N325" s="64"/>
      <c r="O325" s="64"/>
      <c r="P325" s="64"/>
      <c r="Q325" s="64"/>
      <c r="R325" s="64"/>
      <c r="S325" s="64"/>
      <c r="T325" s="64"/>
      <c r="U325" s="64"/>
      <c r="V325" s="64"/>
      <c r="W325" s="64"/>
      <c r="X325" s="64"/>
      <c r="Y325" s="64"/>
    </row>
    <row r="326" spans="14:25" x14ac:dyDescent="0.25">
      <c r="N326" s="64"/>
      <c r="O326" s="64"/>
      <c r="P326" s="64"/>
      <c r="Q326" s="64"/>
      <c r="R326" s="64"/>
      <c r="S326" s="64"/>
      <c r="T326" s="64"/>
      <c r="U326" s="64"/>
      <c r="V326" s="64"/>
      <c r="W326" s="64"/>
      <c r="X326" s="64"/>
      <c r="Y326" s="64"/>
    </row>
    <row r="327" spans="14:25" x14ac:dyDescent="0.25">
      <c r="N327" s="64"/>
      <c r="O327" s="64"/>
      <c r="P327" s="64"/>
      <c r="Q327" s="64"/>
      <c r="R327" s="64"/>
      <c r="S327" s="64"/>
      <c r="T327" s="64"/>
      <c r="U327" s="64"/>
      <c r="V327" s="64"/>
      <c r="W327" s="64"/>
      <c r="X327" s="64"/>
      <c r="Y327" s="64"/>
    </row>
    <row r="328" spans="14:25" x14ac:dyDescent="0.25">
      <c r="N328" s="64"/>
      <c r="O328" s="64"/>
      <c r="P328" s="64"/>
      <c r="Q328" s="64"/>
      <c r="R328" s="64"/>
      <c r="S328" s="64"/>
      <c r="T328" s="64"/>
      <c r="U328" s="64"/>
      <c r="V328" s="64"/>
      <c r="W328" s="64"/>
      <c r="X328" s="64"/>
      <c r="Y328" s="64"/>
    </row>
    <row r="329" spans="14:25" x14ac:dyDescent="0.25">
      <c r="N329" s="64"/>
      <c r="O329" s="64"/>
      <c r="P329" s="64"/>
      <c r="Q329" s="64"/>
      <c r="R329" s="64"/>
      <c r="S329" s="64"/>
      <c r="T329" s="64"/>
      <c r="U329" s="64"/>
      <c r="V329" s="64"/>
      <c r="W329" s="64"/>
      <c r="X329" s="64"/>
      <c r="Y329" s="64"/>
    </row>
    <row r="330" spans="14:25" x14ac:dyDescent="0.25">
      <c r="N330" s="64"/>
      <c r="O330" s="64"/>
      <c r="P330" s="64"/>
      <c r="Q330" s="64"/>
      <c r="R330" s="64"/>
      <c r="S330" s="64"/>
      <c r="T330" s="64"/>
      <c r="U330" s="64"/>
      <c r="V330" s="64"/>
      <c r="W330" s="64"/>
      <c r="X330" s="64"/>
      <c r="Y330" s="64"/>
    </row>
    <row r="331" spans="14:25" x14ac:dyDescent="0.25">
      <c r="N331" s="64"/>
      <c r="O331" s="64"/>
      <c r="P331" s="64"/>
      <c r="Q331" s="64"/>
      <c r="R331" s="64"/>
      <c r="S331" s="64"/>
      <c r="T331" s="64"/>
      <c r="U331" s="64"/>
      <c r="V331" s="64"/>
      <c r="W331" s="64"/>
      <c r="X331" s="64"/>
      <c r="Y331" s="64"/>
    </row>
    <row r="332" spans="14:25" x14ac:dyDescent="0.25">
      <c r="N332" s="64"/>
      <c r="O332" s="64"/>
      <c r="P332" s="64"/>
      <c r="Q332" s="64"/>
      <c r="R332" s="64"/>
      <c r="S332" s="64"/>
      <c r="T332" s="64"/>
      <c r="U332" s="64"/>
      <c r="V332" s="64"/>
      <c r="W332" s="64"/>
      <c r="X332" s="64"/>
      <c r="Y332" s="64"/>
    </row>
    <row r="333" spans="14:25" x14ac:dyDescent="0.25">
      <c r="N333" s="64"/>
      <c r="O333" s="64"/>
      <c r="P333" s="64"/>
      <c r="Q333" s="64"/>
      <c r="R333" s="64"/>
      <c r="S333" s="64"/>
      <c r="T333" s="64"/>
      <c r="U333" s="64"/>
      <c r="V333" s="64"/>
      <c r="W333" s="64"/>
      <c r="X333" s="64"/>
      <c r="Y333" s="64"/>
    </row>
    <row r="334" spans="14:25" x14ac:dyDescent="0.25">
      <c r="N334" s="64"/>
      <c r="O334" s="64"/>
      <c r="P334" s="64"/>
      <c r="Q334" s="64"/>
      <c r="R334" s="64"/>
      <c r="S334" s="64"/>
      <c r="T334" s="64"/>
      <c r="U334" s="64"/>
      <c r="V334" s="64"/>
      <c r="W334" s="64"/>
      <c r="X334" s="64"/>
      <c r="Y334" s="64"/>
    </row>
    <row r="335" spans="14:25" x14ac:dyDescent="0.25">
      <c r="N335" s="64"/>
      <c r="O335" s="64"/>
      <c r="P335" s="64"/>
      <c r="Q335" s="64"/>
      <c r="R335" s="64"/>
      <c r="S335" s="64"/>
      <c r="T335" s="64"/>
      <c r="U335" s="64"/>
      <c r="V335" s="64"/>
      <c r="W335" s="64"/>
      <c r="X335" s="64"/>
      <c r="Y335" s="64"/>
    </row>
    <row r="336" spans="14:25" x14ac:dyDescent="0.25">
      <c r="N336" s="64"/>
      <c r="O336" s="64"/>
      <c r="P336" s="64"/>
      <c r="Q336" s="64"/>
      <c r="R336" s="64"/>
      <c r="S336" s="64"/>
      <c r="T336" s="64"/>
      <c r="U336" s="64"/>
      <c r="V336" s="64"/>
      <c r="W336" s="64"/>
      <c r="X336" s="64"/>
      <c r="Y336" s="64"/>
    </row>
    <row r="337" spans="14:25" x14ac:dyDescent="0.25">
      <c r="N337" s="64"/>
      <c r="O337" s="64"/>
      <c r="P337" s="64"/>
      <c r="Q337" s="64"/>
      <c r="R337" s="64"/>
      <c r="S337" s="64"/>
      <c r="T337" s="64"/>
      <c r="U337" s="64"/>
      <c r="V337" s="64"/>
      <c r="W337" s="64"/>
      <c r="X337" s="64"/>
      <c r="Y337" s="64"/>
    </row>
    <row r="338" spans="14:25" x14ac:dyDescent="0.25">
      <c r="N338" s="64"/>
      <c r="O338" s="64"/>
      <c r="P338" s="64"/>
      <c r="Q338" s="64"/>
      <c r="R338" s="64"/>
      <c r="S338" s="64"/>
      <c r="T338" s="64"/>
      <c r="U338" s="64"/>
      <c r="V338" s="64"/>
      <c r="W338" s="64"/>
      <c r="X338" s="64"/>
      <c r="Y338" s="64"/>
    </row>
    <row r="339" spans="14:25" x14ac:dyDescent="0.25">
      <c r="N339" s="64"/>
      <c r="O339" s="64"/>
      <c r="P339" s="64"/>
      <c r="Q339" s="64"/>
      <c r="R339" s="64"/>
      <c r="S339" s="64"/>
      <c r="T339" s="64"/>
      <c r="U339" s="64"/>
      <c r="V339" s="64"/>
      <c r="W339" s="64"/>
      <c r="X339" s="64"/>
      <c r="Y339" s="64"/>
    </row>
    <row r="340" spans="14:25" x14ac:dyDescent="0.25">
      <c r="N340" s="64"/>
      <c r="O340" s="64"/>
      <c r="P340" s="64"/>
      <c r="Q340" s="64"/>
      <c r="R340" s="64"/>
      <c r="S340" s="64"/>
      <c r="T340" s="64"/>
      <c r="U340" s="64"/>
      <c r="V340" s="64"/>
      <c r="W340" s="64"/>
      <c r="X340" s="64"/>
      <c r="Y340" s="64"/>
    </row>
    <row r="341" spans="14:25" x14ac:dyDescent="0.25">
      <c r="N341" s="64"/>
      <c r="O341" s="64"/>
      <c r="P341" s="64"/>
      <c r="Q341" s="64"/>
      <c r="R341" s="64"/>
      <c r="S341" s="64"/>
      <c r="T341" s="64"/>
      <c r="U341" s="64"/>
      <c r="V341" s="64"/>
      <c r="W341" s="64"/>
      <c r="X341" s="64"/>
      <c r="Y341" s="64"/>
    </row>
    <row r="342" spans="14:25" x14ac:dyDescent="0.25">
      <c r="N342" s="64"/>
      <c r="O342" s="64"/>
      <c r="P342" s="64"/>
      <c r="Q342" s="64"/>
      <c r="R342" s="64"/>
      <c r="S342" s="64"/>
      <c r="T342" s="64"/>
      <c r="U342" s="64"/>
      <c r="V342" s="64"/>
      <c r="W342" s="64"/>
      <c r="X342" s="64"/>
      <c r="Y342" s="64"/>
    </row>
    <row r="343" spans="14:25" x14ac:dyDescent="0.25">
      <c r="N343" s="64"/>
      <c r="O343" s="64"/>
      <c r="P343" s="64"/>
      <c r="Q343" s="64"/>
      <c r="R343" s="64"/>
      <c r="S343" s="64"/>
      <c r="T343" s="64"/>
      <c r="U343" s="64"/>
      <c r="V343" s="64"/>
      <c r="W343" s="64"/>
      <c r="X343" s="64"/>
      <c r="Y343" s="64"/>
    </row>
    <row r="344" spans="14:25" x14ac:dyDescent="0.25">
      <c r="N344" s="64"/>
      <c r="O344" s="64"/>
      <c r="P344" s="64"/>
      <c r="Q344" s="64"/>
      <c r="R344" s="64"/>
      <c r="S344" s="64"/>
      <c r="T344" s="64"/>
      <c r="U344" s="64"/>
      <c r="V344" s="64"/>
      <c r="W344" s="64"/>
      <c r="X344" s="64"/>
      <c r="Y344" s="64"/>
    </row>
    <row r="345" spans="14:25" x14ac:dyDescent="0.25">
      <c r="N345" s="64"/>
      <c r="O345" s="64"/>
      <c r="P345" s="64"/>
      <c r="Q345" s="64"/>
      <c r="R345" s="64"/>
      <c r="S345" s="64"/>
      <c r="T345" s="64"/>
      <c r="U345" s="64"/>
      <c r="V345" s="64"/>
      <c r="W345" s="64"/>
      <c r="X345" s="64"/>
      <c r="Y345" s="64"/>
    </row>
    <row r="346" spans="14:25" x14ac:dyDescent="0.25">
      <c r="N346" s="64"/>
      <c r="O346" s="64"/>
      <c r="P346" s="64"/>
      <c r="Q346" s="64"/>
      <c r="R346" s="64"/>
      <c r="S346" s="64"/>
      <c r="T346" s="64"/>
      <c r="U346" s="64"/>
      <c r="V346" s="64"/>
      <c r="W346" s="64"/>
      <c r="X346" s="64"/>
      <c r="Y346" s="64"/>
    </row>
    <row r="347" spans="14:25" x14ac:dyDescent="0.25">
      <c r="N347" s="64"/>
      <c r="O347" s="64"/>
      <c r="P347" s="64"/>
      <c r="Q347" s="64"/>
      <c r="R347" s="64"/>
      <c r="S347" s="64"/>
      <c r="T347" s="64"/>
      <c r="U347" s="64"/>
      <c r="V347" s="64"/>
      <c r="W347" s="64"/>
      <c r="X347" s="64"/>
      <c r="Y347" s="64"/>
    </row>
    <row r="348" spans="14:25" x14ac:dyDescent="0.25">
      <c r="N348" s="64"/>
      <c r="O348" s="64"/>
      <c r="P348" s="64"/>
      <c r="Q348" s="64"/>
      <c r="R348" s="64"/>
      <c r="S348" s="64"/>
      <c r="T348" s="64"/>
      <c r="U348" s="64"/>
      <c r="V348" s="64"/>
      <c r="W348" s="64"/>
      <c r="X348" s="64"/>
      <c r="Y348" s="64"/>
    </row>
    <row r="349" spans="14:25" x14ac:dyDescent="0.25">
      <c r="N349" s="64"/>
      <c r="O349" s="64"/>
      <c r="P349" s="64"/>
      <c r="Q349" s="64"/>
      <c r="R349" s="64"/>
      <c r="S349" s="64"/>
      <c r="T349" s="64"/>
      <c r="U349" s="64"/>
      <c r="V349" s="64"/>
      <c r="W349" s="64"/>
      <c r="X349" s="64"/>
      <c r="Y349" s="64"/>
    </row>
    <row r="350" spans="14:25" x14ac:dyDescent="0.25">
      <c r="N350" s="64"/>
      <c r="O350" s="64"/>
      <c r="P350" s="64"/>
      <c r="Q350" s="64"/>
      <c r="R350" s="64"/>
      <c r="S350" s="64"/>
      <c r="T350" s="64"/>
      <c r="U350" s="64"/>
      <c r="V350" s="64"/>
      <c r="W350" s="64"/>
      <c r="X350" s="64"/>
      <c r="Y350" s="64"/>
    </row>
    <row r="351" spans="14:25" x14ac:dyDescent="0.25">
      <c r="N351" s="64"/>
      <c r="O351" s="64"/>
      <c r="P351" s="64"/>
      <c r="Q351" s="64"/>
      <c r="R351" s="64"/>
      <c r="S351" s="64"/>
      <c r="T351" s="64"/>
      <c r="U351" s="64"/>
      <c r="V351" s="64"/>
      <c r="W351" s="64"/>
      <c r="X351" s="64"/>
      <c r="Y351" s="64"/>
    </row>
    <row r="352" spans="14:25" x14ac:dyDescent="0.25">
      <c r="N352" s="64"/>
      <c r="O352" s="64"/>
      <c r="P352" s="64"/>
      <c r="Q352" s="64"/>
      <c r="R352" s="64"/>
      <c r="S352" s="64"/>
      <c r="T352" s="64"/>
      <c r="U352" s="64"/>
      <c r="V352" s="64"/>
      <c r="W352" s="64"/>
      <c r="X352" s="64"/>
      <c r="Y352" s="64"/>
    </row>
    <row r="353" spans="14:25" x14ac:dyDescent="0.25">
      <c r="N353" s="64"/>
      <c r="O353" s="64"/>
      <c r="P353" s="64"/>
      <c r="Q353" s="64"/>
      <c r="R353" s="64"/>
      <c r="S353" s="64"/>
      <c r="T353" s="64"/>
      <c r="U353" s="64"/>
      <c r="V353" s="64"/>
      <c r="W353" s="64"/>
      <c r="X353" s="64"/>
      <c r="Y353" s="64"/>
    </row>
    <row r="354" spans="14:25" x14ac:dyDescent="0.25">
      <c r="N354" s="64"/>
      <c r="O354" s="64"/>
      <c r="P354" s="64"/>
      <c r="Q354" s="64"/>
      <c r="R354" s="64"/>
      <c r="S354" s="64"/>
      <c r="T354" s="64"/>
      <c r="U354" s="64"/>
      <c r="V354" s="64"/>
      <c r="W354" s="64"/>
      <c r="X354" s="64"/>
      <c r="Y354" s="64"/>
    </row>
    <row r="355" spans="14:25" x14ac:dyDescent="0.25">
      <c r="N355" s="64"/>
      <c r="O355" s="64"/>
      <c r="P355" s="64"/>
      <c r="Q355" s="64"/>
      <c r="R355" s="64"/>
      <c r="S355" s="64"/>
      <c r="T355" s="64"/>
      <c r="U355" s="64"/>
      <c r="V355" s="64"/>
      <c r="W355" s="64"/>
      <c r="X355" s="64"/>
      <c r="Y355" s="64"/>
    </row>
    <row r="356" spans="14:25" x14ac:dyDescent="0.25">
      <c r="N356" s="64"/>
      <c r="O356" s="64"/>
      <c r="P356" s="64"/>
      <c r="Q356" s="64"/>
      <c r="R356" s="64"/>
      <c r="S356" s="64"/>
      <c r="T356" s="64"/>
      <c r="U356" s="64"/>
      <c r="V356" s="64"/>
      <c r="W356" s="64"/>
      <c r="X356" s="64"/>
      <c r="Y356" s="64"/>
    </row>
    <row r="357" spans="14:25" x14ac:dyDescent="0.25">
      <c r="N357" s="64"/>
      <c r="O357" s="64"/>
      <c r="P357" s="64"/>
      <c r="Q357" s="64"/>
      <c r="R357" s="64"/>
      <c r="S357" s="64"/>
      <c r="T357" s="64"/>
      <c r="U357" s="64"/>
      <c r="V357" s="64"/>
      <c r="W357" s="64"/>
      <c r="X357" s="64"/>
      <c r="Y357" s="64"/>
    </row>
    <row r="358" spans="14:25" x14ac:dyDescent="0.25">
      <c r="N358" s="64"/>
      <c r="O358" s="64"/>
      <c r="P358" s="64"/>
      <c r="Q358" s="64"/>
      <c r="R358" s="64"/>
      <c r="S358" s="64"/>
      <c r="T358" s="64"/>
      <c r="U358" s="64"/>
      <c r="V358" s="64"/>
      <c r="W358" s="64"/>
      <c r="X358" s="64"/>
      <c r="Y358" s="64"/>
    </row>
    <row r="359" spans="14:25" x14ac:dyDescent="0.25">
      <c r="N359" s="64"/>
      <c r="O359" s="64"/>
      <c r="P359" s="64"/>
      <c r="Q359" s="64"/>
      <c r="R359" s="64"/>
      <c r="S359" s="64"/>
      <c r="T359" s="64"/>
      <c r="U359" s="64"/>
      <c r="V359" s="64"/>
      <c r="W359" s="64"/>
      <c r="X359" s="64"/>
      <c r="Y359" s="64"/>
    </row>
    <row r="360" spans="14:25" x14ac:dyDescent="0.25">
      <c r="N360" s="64"/>
      <c r="O360" s="64"/>
      <c r="P360" s="64"/>
      <c r="Q360" s="64"/>
      <c r="R360" s="64"/>
      <c r="S360" s="64"/>
      <c r="T360" s="64"/>
      <c r="U360" s="64"/>
      <c r="V360" s="64"/>
      <c r="W360" s="64"/>
      <c r="X360" s="64"/>
      <c r="Y360" s="64"/>
    </row>
    <row r="361" spans="14:25" x14ac:dyDescent="0.25">
      <c r="N361" s="64"/>
      <c r="O361" s="64"/>
      <c r="P361" s="64"/>
      <c r="Q361" s="64"/>
      <c r="R361" s="64"/>
      <c r="S361" s="64"/>
      <c r="T361" s="64"/>
      <c r="U361" s="64"/>
      <c r="V361" s="64"/>
      <c r="W361" s="64"/>
      <c r="X361" s="64"/>
      <c r="Y361" s="64"/>
    </row>
    <row r="362" spans="14:25" x14ac:dyDescent="0.25">
      <c r="N362" s="64"/>
      <c r="O362" s="64"/>
      <c r="P362" s="64"/>
      <c r="Q362" s="64"/>
      <c r="R362" s="64"/>
      <c r="S362" s="64"/>
      <c r="T362" s="64"/>
      <c r="U362" s="64"/>
      <c r="V362" s="64"/>
      <c r="W362" s="64"/>
      <c r="X362" s="64"/>
      <c r="Y362" s="64"/>
    </row>
    <row r="363" spans="14:25" x14ac:dyDescent="0.25">
      <c r="N363" s="64"/>
      <c r="O363" s="64"/>
      <c r="P363" s="64"/>
      <c r="Q363" s="64"/>
      <c r="R363" s="64"/>
      <c r="S363" s="64"/>
      <c r="T363" s="64"/>
      <c r="U363" s="64"/>
      <c r="V363" s="64"/>
      <c r="W363" s="64"/>
      <c r="X363" s="64"/>
      <c r="Y363" s="64"/>
    </row>
    <row r="364" spans="14:25" x14ac:dyDescent="0.25">
      <c r="N364" s="64"/>
      <c r="O364" s="64"/>
      <c r="P364" s="64"/>
      <c r="Q364" s="64"/>
      <c r="R364" s="64"/>
      <c r="S364" s="64"/>
      <c r="T364" s="64"/>
      <c r="U364" s="64"/>
      <c r="V364" s="64"/>
      <c r="W364" s="64"/>
      <c r="X364" s="64"/>
      <c r="Y364" s="64"/>
    </row>
    <row r="365" spans="14:25" x14ac:dyDescent="0.25">
      <c r="N365" s="64"/>
      <c r="O365" s="64"/>
      <c r="P365" s="64"/>
      <c r="Q365" s="64"/>
      <c r="R365" s="64"/>
      <c r="S365" s="64"/>
      <c r="T365" s="64"/>
      <c r="U365" s="64"/>
      <c r="V365" s="64"/>
      <c r="W365" s="64"/>
      <c r="X365" s="64"/>
      <c r="Y365" s="64"/>
    </row>
    <row r="366" spans="14:25" x14ac:dyDescent="0.25">
      <c r="N366" s="64"/>
      <c r="O366" s="64"/>
      <c r="P366" s="64"/>
      <c r="Q366" s="64"/>
      <c r="R366" s="64"/>
      <c r="S366" s="64"/>
      <c r="T366" s="64"/>
      <c r="U366" s="64"/>
      <c r="V366" s="64"/>
      <c r="W366" s="64"/>
      <c r="X366" s="64"/>
      <c r="Y366" s="64"/>
    </row>
    <row r="367" spans="14:25" x14ac:dyDescent="0.25">
      <c r="N367" s="64"/>
      <c r="O367" s="64"/>
      <c r="P367" s="64"/>
      <c r="Q367" s="64"/>
      <c r="R367" s="64"/>
      <c r="S367" s="64"/>
      <c r="T367" s="64"/>
      <c r="U367" s="64"/>
      <c r="V367" s="64"/>
      <c r="W367" s="64"/>
      <c r="X367" s="64"/>
      <c r="Y367" s="64"/>
    </row>
    <row r="368" spans="14:25" x14ac:dyDescent="0.25">
      <c r="N368" s="64"/>
      <c r="O368" s="64"/>
      <c r="P368" s="64"/>
      <c r="Q368" s="64"/>
      <c r="R368" s="64"/>
      <c r="S368" s="64"/>
      <c r="T368" s="64"/>
      <c r="U368" s="64"/>
      <c r="V368" s="64"/>
      <c r="W368" s="64"/>
      <c r="X368" s="64"/>
      <c r="Y368" s="64"/>
    </row>
    <row r="369" spans="14:25" x14ac:dyDescent="0.25">
      <c r="N369" s="64"/>
      <c r="O369" s="64"/>
      <c r="P369" s="64"/>
      <c r="Q369" s="64"/>
      <c r="R369" s="64"/>
      <c r="S369" s="64"/>
      <c r="T369" s="64"/>
      <c r="U369" s="64"/>
      <c r="V369" s="64"/>
      <c r="W369" s="64"/>
      <c r="X369" s="64"/>
      <c r="Y369" s="64"/>
    </row>
    <row r="370" spans="14:25" x14ac:dyDescent="0.25">
      <c r="N370" s="64"/>
      <c r="O370" s="64"/>
      <c r="P370" s="64"/>
      <c r="Q370" s="64"/>
      <c r="R370" s="64"/>
      <c r="S370" s="64"/>
      <c r="T370" s="64"/>
      <c r="U370" s="64"/>
      <c r="V370" s="64"/>
      <c r="W370" s="64"/>
      <c r="X370" s="64"/>
      <c r="Y370" s="64"/>
    </row>
    <row r="371" spans="14:25" x14ac:dyDescent="0.25">
      <c r="N371" s="64"/>
      <c r="O371" s="64"/>
      <c r="P371" s="64"/>
      <c r="Q371" s="64"/>
      <c r="R371" s="64"/>
      <c r="S371" s="64"/>
      <c r="T371" s="64"/>
      <c r="U371" s="64"/>
      <c r="V371" s="64"/>
      <c r="W371" s="64"/>
      <c r="X371" s="64"/>
      <c r="Y371" s="64"/>
    </row>
    <row r="372" spans="14:25" x14ac:dyDescent="0.25">
      <c r="N372" s="64"/>
      <c r="O372" s="64"/>
      <c r="P372" s="64"/>
      <c r="Q372" s="64"/>
      <c r="R372" s="64"/>
      <c r="S372" s="64"/>
      <c r="T372" s="64"/>
      <c r="U372" s="64"/>
      <c r="V372" s="64"/>
      <c r="W372" s="64"/>
      <c r="X372" s="64"/>
      <c r="Y372" s="64"/>
    </row>
    <row r="373" spans="14:25" x14ac:dyDescent="0.25">
      <c r="N373" s="64"/>
      <c r="O373" s="64"/>
      <c r="P373" s="64"/>
      <c r="Q373" s="64"/>
      <c r="R373" s="64"/>
      <c r="S373" s="64"/>
      <c r="T373" s="64"/>
      <c r="U373" s="64"/>
      <c r="V373" s="64"/>
      <c r="W373" s="64"/>
      <c r="X373" s="64"/>
      <c r="Y373" s="64"/>
    </row>
    <row r="374" spans="14:25" x14ac:dyDescent="0.25">
      <c r="N374" s="64"/>
      <c r="O374" s="64"/>
      <c r="P374" s="64"/>
      <c r="Q374" s="64"/>
      <c r="R374" s="64"/>
      <c r="S374" s="64"/>
      <c r="T374" s="64"/>
      <c r="U374" s="64"/>
      <c r="V374" s="64"/>
      <c r="W374" s="64"/>
      <c r="X374" s="64"/>
      <c r="Y374" s="64"/>
    </row>
    <row r="375" spans="14:25" x14ac:dyDescent="0.25">
      <c r="N375" s="64"/>
      <c r="O375" s="64"/>
      <c r="P375" s="64"/>
      <c r="Q375" s="64"/>
      <c r="R375" s="64"/>
      <c r="S375" s="64"/>
      <c r="T375" s="64"/>
      <c r="U375" s="64"/>
      <c r="V375" s="64"/>
      <c r="W375" s="64"/>
      <c r="X375" s="64"/>
      <c r="Y375" s="64"/>
    </row>
    <row r="376" spans="14:25" x14ac:dyDescent="0.25">
      <c r="N376" s="64"/>
      <c r="O376" s="64"/>
      <c r="P376" s="64"/>
      <c r="Q376" s="64"/>
      <c r="R376" s="64"/>
      <c r="S376" s="64"/>
      <c r="T376" s="64"/>
      <c r="U376" s="64"/>
      <c r="V376" s="64"/>
      <c r="W376" s="64"/>
      <c r="X376" s="64"/>
      <c r="Y376" s="64"/>
    </row>
    <row r="377" spans="14:25" x14ac:dyDescent="0.25">
      <c r="N377" s="64"/>
      <c r="O377" s="64"/>
      <c r="P377" s="64"/>
      <c r="Q377" s="64"/>
      <c r="R377" s="64"/>
      <c r="S377" s="64"/>
      <c r="T377" s="64"/>
      <c r="U377" s="64"/>
      <c r="V377" s="64"/>
      <c r="W377" s="64"/>
      <c r="X377" s="64"/>
      <c r="Y377" s="64"/>
    </row>
    <row r="378" spans="14:25" x14ac:dyDescent="0.25">
      <c r="N378" s="64"/>
      <c r="O378" s="64"/>
      <c r="P378" s="64"/>
      <c r="Q378" s="64"/>
      <c r="R378" s="64"/>
      <c r="S378" s="64"/>
      <c r="T378" s="64"/>
      <c r="U378" s="64"/>
      <c r="V378" s="64"/>
      <c r="W378" s="64"/>
      <c r="X378" s="64"/>
      <c r="Y378" s="64"/>
    </row>
    <row r="379" spans="14:25" x14ac:dyDescent="0.25">
      <c r="N379" s="64"/>
      <c r="O379" s="64"/>
      <c r="P379" s="64"/>
      <c r="Q379" s="64"/>
      <c r="R379" s="64"/>
      <c r="S379" s="64"/>
      <c r="T379" s="64"/>
      <c r="U379" s="64"/>
      <c r="V379" s="64"/>
      <c r="W379" s="64"/>
      <c r="X379" s="64"/>
      <c r="Y379" s="64"/>
    </row>
    <row r="380" spans="14:25" x14ac:dyDescent="0.25">
      <c r="N380" s="64"/>
      <c r="O380" s="64"/>
      <c r="P380" s="64"/>
      <c r="Q380" s="64"/>
      <c r="R380" s="64"/>
      <c r="S380" s="64"/>
      <c r="T380" s="64"/>
      <c r="U380" s="64"/>
      <c r="V380" s="64"/>
      <c r="W380" s="64"/>
      <c r="X380" s="64"/>
      <c r="Y380" s="64"/>
    </row>
    <row r="381" spans="14:25" x14ac:dyDescent="0.25">
      <c r="N381" s="64"/>
      <c r="O381" s="64"/>
      <c r="P381" s="64"/>
      <c r="Q381" s="64"/>
      <c r="R381" s="64"/>
      <c r="S381" s="64"/>
      <c r="T381" s="64"/>
      <c r="U381" s="64"/>
      <c r="V381" s="64"/>
      <c r="W381" s="64"/>
      <c r="X381" s="64"/>
      <c r="Y381" s="64"/>
    </row>
    <row r="382" spans="14:25" x14ac:dyDescent="0.25">
      <c r="N382" s="64"/>
      <c r="O382" s="64"/>
      <c r="P382" s="64"/>
      <c r="Q382" s="64"/>
      <c r="R382" s="64"/>
      <c r="S382" s="64"/>
      <c r="T382" s="64"/>
      <c r="U382" s="64"/>
      <c r="V382" s="64"/>
      <c r="W382" s="64"/>
      <c r="X382" s="64"/>
      <c r="Y382" s="64"/>
    </row>
    <row r="383" spans="14:25" x14ac:dyDescent="0.25">
      <c r="N383" s="64"/>
      <c r="O383" s="64"/>
      <c r="P383" s="64"/>
      <c r="Q383" s="64"/>
      <c r="R383" s="64"/>
      <c r="S383" s="64"/>
      <c r="T383" s="64"/>
      <c r="U383" s="64"/>
      <c r="V383" s="64"/>
      <c r="W383" s="64"/>
      <c r="X383" s="64"/>
      <c r="Y383" s="64"/>
    </row>
    <row r="384" spans="14:25" x14ac:dyDescent="0.25">
      <c r="N384" s="64"/>
      <c r="O384" s="64"/>
      <c r="P384" s="64"/>
      <c r="Q384" s="64"/>
      <c r="R384" s="64"/>
      <c r="S384" s="64"/>
      <c r="T384" s="64"/>
      <c r="U384" s="64"/>
      <c r="V384" s="64"/>
      <c r="W384" s="64"/>
      <c r="X384" s="64"/>
      <c r="Y384" s="64"/>
    </row>
    <row r="385" spans="14:25" x14ac:dyDescent="0.25">
      <c r="N385" s="64"/>
      <c r="O385" s="64"/>
      <c r="P385" s="64"/>
      <c r="Q385" s="64"/>
      <c r="R385" s="64"/>
      <c r="S385" s="64"/>
      <c r="T385" s="64"/>
      <c r="U385" s="64"/>
      <c r="V385" s="64"/>
      <c r="W385" s="64"/>
      <c r="X385" s="64"/>
      <c r="Y385" s="64"/>
    </row>
    <row r="386" spans="14:25" x14ac:dyDescent="0.25">
      <c r="N386" s="64"/>
      <c r="O386" s="64"/>
      <c r="P386" s="64"/>
      <c r="Q386" s="64"/>
      <c r="R386" s="64"/>
      <c r="S386" s="64"/>
      <c r="T386" s="64"/>
      <c r="U386" s="64"/>
      <c r="V386" s="64"/>
      <c r="W386" s="64"/>
      <c r="X386" s="64"/>
      <c r="Y386" s="64"/>
    </row>
    <row r="387" spans="14:25" x14ac:dyDescent="0.25">
      <c r="N387" s="64"/>
      <c r="O387" s="64"/>
      <c r="P387" s="64"/>
      <c r="Q387" s="64"/>
      <c r="R387" s="64"/>
      <c r="S387" s="64"/>
      <c r="T387" s="64"/>
      <c r="U387" s="64"/>
      <c r="V387" s="64"/>
      <c r="W387" s="64"/>
      <c r="X387" s="64"/>
      <c r="Y387" s="64"/>
    </row>
    <row r="388" spans="14:25" x14ac:dyDescent="0.25">
      <c r="N388" s="64"/>
      <c r="O388" s="64"/>
      <c r="P388" s="64"/>
      <c r="Q388" s="64"/>
      <c r="R388" s="64"/>
      <c r="S388" s="64"/>
      <c r="T388" s="64"/>
      <c r="U388" s="64"/>
      <c r="V388" s="64"/>
      <c r="W388" s="64"/>
      <c r="X388" s="64"/>
      <c r="Y388" s="64"/>
    </row>
    <row r="389" spans="14:25" x14ac:dyDescent="0.25">
      <c r="N389" s="64"/>
      <c r="O389" s="64"/>
      <c r="P389" s="64"/>
      <c r="Q389" s="64"/>
      <c r="R389" s="64"/>
      <c r="S389" s="64"/>
      <c r="T389" s="64"/>
      <c r="U389" s="64"/>
      <c r="V389" s="64"/>
      <c r="W389" s="64"/>
      <c r="X389" s="64"/>
      <c r="Y389" s="64"/>
    </row>
    <row r="390" spans="14:25" x14ac:dyDescent="0.25">
      <c r="N390" s="64"/>
      <c r="O390" s="64"/>
      <c r="P390" s="64"/>
      <c r="Q390" s="64"/>
      <c r="R390" s="64"/>
      <c r="S390" s="64"/>
      <c r="T390" s="64"/>
      <c r="U390" s="64"/>
      <c r="V390" s="64"/>
      <c r="W390" s="64"/>
      <c r="X390" s="64"/>
      <c r="Y390" s="64"/>
    </row>
    <row r="391" spans="14:25" x14ac:dyDescent="0.25">
      <c r="N391" s="64"/>
      <c r="O391" s="64"/>
      <c r="P391" s="64"/>
      <c r="Q391" s="64"/>
      <c r="R391" s="64"/>
      <c r="S391" s="64"/>
      <c r="T391" s="64"/>
      <c r="U391" s="64"/>
      <c r="V391" s="64"/>
      <c r="W391" s="64"/>
      <c r="X391" s="64"/>
      <c r="Y391" s="64"/>
    </row>
    <row r="392" spans="14:25" x14ac:dyDescent="0.25">
      <c r="N392" s="64"/>
      <c r="O392" s="64"/>
      <c r="P392" s="64"/>
      <c r="Q392" s="64"/>
      <c r="R392" s="64"/>
      <c r="S392" s="64"/>
      <c r="T392" s="64"/>
      <c r="U392" s="64"/>
      <c r="V392" s="64"/>
      <c r="W392" s="64"/>
      <c r="X392" s="64"/>
      <c r="Y392" s="64"/>
    </row>
    <row r="393" spans="14:25" x14ac:dyDescent="0.25">
      <c r="N393" s="64"/>
      <c r="O393" s="64"/>
      <c r="P393" s="64"/>
      <c r="Q393" s="64"/>
      <c r="R393" s="64"/>
      <c r="S393" s="64"/>
      <c r="T393" s="64"/>
      <c r="U393" s="64"/>
      <c r="V393" s="64"/>
      <c r="W393" s="64"/>
      <c r="X393" s="64"/>
      <c r="Y393" s="64"/>
    </row>
    <row r="394" spans="14:25" x14ac:dyDescent="0.25">
      <c r="N394" s="64"/>
      <c r="O394" s="64"/>
      <c r="P394" s="64"/>
      <c r="Q394" s="64"/>
      <c r="R394" s="64"/>
      <c r="S394" s="64"/>
      <c r="T394" s="64"/>
      <c r="U394" s="64"/>
      <c r="V394" s="64"/>
      <c r="W394" s="64"/>
      <c r="X394" s="64"/>
      <c r="Y394" s="64"/>
    </row>
    <row r="395" spans="14:25" x14ac:dyDescent="0.25">
      <c r="N395" s="64"/>
      <c r="O395" s="64"/>
      <c r="P395" s="64"/>
      <c r="Q395" s="64"/>
      <c r="R395" s="64"/>
      <c r="S395" s="64"/>
      <c r="T395" s="64"/>
      <c r="U395" s="64"/>
      <c r="V395" s="64"/>
      <c r="W395" s="64"/>
      <c r="X395" s="64"/>
      <c r="Y395" s="64"/>
    </row>
    <row r="396" spans="14:25" x14ac:dyDescent="0.25">
      <c r="N396" s="64"/>
      <c r="O396" s="64"/>
      <c r="P396" s="64"/>
      <c r="Q396" s="64"/>
      <c r="R396" s="64"/>
      <c r="S396" s="64"/>
      <c r="T396" s="64"/>
      <c r="U396" s="64"/>
      <c r="V396" s="64"/>
      <c r="W396" s="64"/>
      <c r="X396" s="64"/>
      <c r="Y396" s="64"/>
    </row>
    <row r="397" spans="14:25" x14ac:dyDescent="0.25">
      <c r="N397" s="64"/>
      <c r="O397" s="64"/>
      <c r="P397" s="64"/>
      <c r="Q397" s="64"/>
      <c r="R397" s="64"/>
      <c r="S397" s="64"/>
      <c r="T397" s="64"/>
      <c r="U397" s="64"/>
      <c r="V397" s="64"/>
      <c r="W397" s="64"/>
      <c r="X397" s="64"/>
      <c r="Y397" s="64"/>
    </row>
    <row r="398" spans="14:25" x14ac:dyDescent="0.25">
      <c r="N398" s="64"/>
      <c r="O398" s="64"/>
      <c r="P398" s="64"/>
      <c r="Q398" s="64"/>
      <c r="R398" s="64"/>
      <c r="S398" s="64"/>
      <c r="T398" s="64"/>
      <c r="U398" s="64"/>
      <c r="V398" s="64"/>
      <c r="W398" s="64"/>
      <c r="X398" s="64"/>
      <c r="Y398" s="64"/>
    </row>
    <row r="399" spans="14:25" x14ac:dyDescent="0.25">
      <c r="N399" s="64"/>
      <c r="O399" s="64"/>
      <c r="P399" s="64"/>
      <c r="Q399" s="64"/>
      <c r="R399" s="64"/>
      <c r="S399" s="64"/>
      <c r="T399" s="64"/>
      <c r="U399" s="64"/>
      <c r="V399" s="64"/>
      <c r="W399" s="64"/>
      <c r="X399" s="64"/>
      <c r="Y399" s="64"/>
    </row>
    <row r="400" spans="14:25" x14ac:dyDescent="0.25">
      <c r="N400" s="64"/>
      <c r="O400" s="64"/>
      <c r="P400" s="64"/>
      <c r="Q400" s="64"/>
      <c r="R400" s="64"/>
      <c r="S400" s="64"/>
      <c r="T400" s="64"/>
      <c r="U400" s="64"/>
      <c r="V400" s="64"/>
      <c r="W400" s="64"/>
      <c r="X400" s="64"/>
      <c r="Y400" s="64"/>
    </row>
    <row r="401" spans="14:25" x14ac:dyDescent="0.25">
      <c r="N401" s="64"/>
      <c r="O401" s="64"/>
      <c r="P401" s="64"/>
      <c r="Q401" s="64"/>
      <c r="R401" s="64"/>
      <c r="S401" s="64"/>
      <c r="T401" s="64"/>
      <c r="U401" s="64"/>
      <c r="V401" s="64"/>
      <c r="W401" s="64"/>
      <c r="X401" s="64"/>
      <c r="Y401" s="64"/>
    </row>
    <row r="402" spans="14:25" x14ac:dyDescent="0.25">
      <c r="N402" s="64"/>
      <c r="O402" s="64"/>
      <c r="P402" s="64"/>
      <c r="Q402" s="64"/>
      <c r="R402" s="64"/>
      <c r="S402" s="64"/>
      <c r="T402" s="64"/>
      <c r="U402" s="64"/>
      <c r="V402" s="64"/>
      <c r="W402" s="64"/>
      <c r="X402" s="64"/>
      <c r="Y402" s="64"/>
    </row>
    <row r="403" spans="14:25" x14ac:dyDescent="0.25">
      <c r="N403" s="64"/>
      <c r="O403" s="64"/>
      <c r="P403" s="64"/>
      <c r="Q403" s="64"/>
      <c r="R403" s="64"/>
      <c r="S403" s="64"/>
      <c r="T403" s="64"/>
      <c r="U403" s="64"/>
      <c r="V403" s="64"/>
      <c r="W403" s="64"/>
      <c r="X403" s="64"/>
      <c r="Y403" s="64"/>
    </row>
    <row r="404" spans="14:25" x14ac:dyDescent="0.25">
      <c r="N404" s="64"/>
      <c r="O404" s="64"/>
      <c r="P404" s="64"/>
      <c r="Q404" s="64"/>
      <c r="R404" s="64"/>
      <c r="S404" s="64"/>
      <c r="T404" s="64"/>
      <c r="U404" s="64"/>
      <c r="V404" s="64"/>
      <c r="W404" s="64"/>
      <c r="X404" s="64"/>
      <c r="Y404" s="64"/>
    </row>
    <row r="405" spans="14:25" x14ac:dyDescent="0.25">
      <c r="N405" s="64"/>
      <c r="O405" s="64"/>
      <c r="P405" s="64"/>
      <c r="Q405" s="64"/>
      <c r="R405" s="64"/>
      <c r="S405" s="64"/>
      <c r="T405" s="64"/>
      <c r="U405" s="64"/>
      <c r="V405" s="64"/>
      <c r="W405" s="64"/>
      <c r="X405" s="64"/>
      <c r="Y405" s="64"/>
    </row>
    <row r="406" spans="14:25" x14ac:dyDescent="0.25">
      <c r="N406" s="64"/>
      <c r="O406" s="64"/>
      <c r="P406" s="64"/>
      <c r="Q406" s="64"/>
      <c r="R406" s="64"/>
      <c r="S406" s="64"/>
      <c r="T406" s="64"/>
      <c r="U406" s="64"/>
      <c r="V406" s="64"/>
      <c r="W406" s="64"/>
      <c r="X406" s="64"/>
      <c r="Y406" s="64"/>
    </row>
    <row r="407" spans="14:25" x14ac:dyDescent="0.25">
      <c r="N407" s="64"/>
      <c r="O407" s="64"/>
      <c r="P407" s="64"/>
      <c r="Q407" s="64"/>
      <c r="R407" s="64"/>
      <c r="S407" s="64"/>
      <c r="T407" s="64"/>
      <c r="U407" s="64"/>
      <c r="V407" s="64"/>
      <c r="W407" s="64"/>
      <c r="X407" s="64"/>
      <c r="Y407" s="64"/>
    </row>
    <row r="408" spans="14:25" x14ac:dyDescent="0.25">
      <c r="N408" s="64"/>
      <c r="O408" s="64"/>
      <c r="P408" s="64"/>
      <c r="Q408" s="64"/>
      <c r="R408" s="64"/>
      <c r="S408" s="64"/>
      <c r="T408" s="64"/>
      <c r="U408" s="64"/>
      <c r="V408" s="64"/>
      <c r="W408" s="64"/>
      <c r="X408" s="64"/>
      <c r="Y408" s="64"/>
    </row>
    <row r="409" spans="14:25" x14ac:dyDescent="0.25">
      <c r="N409" s="64"/>
      <c r="O409" s="64"/>
      <c r="P409" s="64"/>
      <c r="Q409" s="64"/>
      <c r="R409" s="64"/>
      <c r="S409" s="64"/>
      <c r="T409" s="64"/>
      <c r="U409" s="64"/>
      <c r="V409" s="64"/>
      <c r="W409" s="64"/>
      <c r="X409" s="64"/>
      <c r="Y409" s="64"/>
    </row>
    <row r="410" spans="14:25" x14ac:dyDescent="0.25">
      <c r="N410" s="64"/>
      <c r="O410" s="64"/>
      <c r="P410" s="64"/>
      <c r="Q410" s="64"/>
      <c r="R410" s="64"/>
      <c r="S410" s="64"/>
      <c r="T410" s="64"/>
      <c r="U410" s="64"/>
      <c r="V410" s="64"/>
      <c r="W410" s="64"/>
      <c r="X410" s="64"/>
      <c r="Y410" s="64"/>
    </row>
    <row r="411" spans="14:25" x14ac:dyDescent="0.25">
      <c r="N411" s="64"/>
      <c r="O411" s="64"/>
      <c r="P411" s="64"/>
      <c r="Q411" s="64"/>
      <c r="R411" s="64"/>
      <c r="S411" s="64"/>
      <c r="T411" s="64"/>
      <c r="U411" s="64"/>
      <c r="V411" s="64"/>
      <c r="W411" s="64"/>
      <c r="X411" s="64"/>
      <c r="Y411" s="64"/>
    </row>
    <row r="412" spans="14:25" x14ac:dyDescent="0.25">
      <c r="N412" s="64"/>
      <c r="O412" s="64"/>
      <c r="P412" s="64"/>
      <c r="Q412" s="64"/>
      <c r="R412" s="64"/>
      <c r="S412" s="64"/>
      <c r="T412" s="64"/>
      <c r="U412" s="64"/>
      <c r="V412" s="64"/>
      <c r="W412" s="64"/>
      <c r="X412" s="64"/>
      <c r="Y412" s="64"/>
    </row>
    <row r="413" spans="14:25" x14ac:dyDescent="0.25">
      <c r="N413" s="64"/>
      <c r="O413" s="64"/>
      <c r="P413" s="64"/>
      <c r="Q413" s="64"/>
      <c r="R413" s="64"/>
      <c r="S413" s="64"/>
      <c r="T413" s="64"/>
      <c r="U413" s="64"/>
      <c r="V413" s="64"/>
      <c r="W413" s="64"/>
      <c r="X413" s="64"/>
      <c r="Y413" s="64"/>
    </row>
    <row r="414" spans="14:25" x14ac:dyDescent="0.25">
      <c r="N414" s="64"/>
      <c r="O414" s="64"/>
      <c r="P414" s="64"/>
      <c r="Q414" s="64"/>
      <c r="R414" s="64"/>
      <c r="S414" s="64"/>
      <c r="T414" s="64"/>
      <c r="U414" s="64"/>
      <c r="V414" s="64"/>
      <c r="W414" s="64"/>
      <c r="X414" s="64"/>
      <c r="Y414" s="64"/>
    </row>
    <row r="415" spans="14:25" x14ac:dyDescent="0.25">
      <c r="N415" s="64"/>
      <c r="O415" s="64"/>
      <c r="P415" s="64"/>
      <c r="Q415" s="64"/>
      <c r="R415" s="64"/>
      <c r="S415" s="64"/>
      <c r="T415" s="64"/>
      <c r="U415" s="64"/>
      <c r="V415" s="64"/>
      <c r="W415" s="64"/>
      <c r="X415" s="64"/>
      <c r="Y415" s="64"/>
    </row>
    <row r="416" spans="14:25" x14ac:dyDescent="0.25">
      <c r="N416" s="64"/>
      <c r="O416" s="64"/>
      <c r="P416" s="64"/>
      <c r="Q416" s="64"/>
      <c r="R416" s="64"/>
      <c r="S416" s="64"/>
      <c r="T416" s="64"/>
      <c r="U416" s="64"/>
      <c r="V416" s="64"/>
      <c r="W416" s="64"/>
      <c r="X416" s="64"/>
      <c r="Y416" s="64"/>
    </row>
    <row r="417" spans="14:25" x14ac:dyDescent="0.25">
      <c r="N417" s="64"/>
      <c r="O417" s="64"/>
      <c r="P417" s="64"/>
      <c r="Q417" s="64"/>
      <c r="R417" s="64"/>
      <c r="S417" s="64"/>
      <c r="T417" s="64"/>
      <c r="U417" s="64"/>
      <c r="V417" s="64"/>
      <c r="W417" s="64"/>
      <c r="X417" s="64"/>
      <c r="Y417" s="64"/>
    </row>
    <row r="418" spans="14:25" x14ac:dyDescent="0.25">
      <c r="N418" s="64"/>
      <c r="O418" s="64"/>
      <c r="P418" s="64"/>
      <c r="Q418" s="64"/>
      <c r="R418" s="64"/>
      <c r="S418" s="64"/>
      <c r="T418" s="64"/>
      <c r="U418" s="64"/>
      <c r="V418" s="64"/>
      <c r="W418" s="64"/>
      <c r="X418" s="64"/>
      <c r="Y418" s="64"/>
    </row>
    <row r="419" spans="14:25" x14ac:dyDescent="0.25">
      <c r="N419" s="64"/>
      <c r="O419" s="64"/>
      <c r="P419" s="64"/>
      <c r="Q419" s="64"/>
      <c r="R419" s="64"/>
      <c r="S419" s="64"/>
      <c r="T419" s="64"/>
      <c r="U419" s="64"/>
      <c r="V419" s="64"/>
      <c r="W419" s="64"/>
      <c r="X419" s="64"/>
      <c r="Y419" s="64"/>
    </row>
    <row r="420" spans="14:25" x14ac:dyDescent="0.25">
      <c r="N420" s="64"/>
      <c r="O420" s="64"/>
      <c r="P420" s="64"/>
      <c r="Q420" s="64"/>
      <c r="R420" s="64"/>
      <c r="S420" s="64"/>
      <c r="T420" s="64"/>
      <c r="U420" s="64"/>
      <c r="V420" s="64"/>
      <c r="W420" s="64"/>
      <c r="X420" s="64"/>
      <c r="Y420" s="64"/>
    </row>
    <row r="421" spans="14:25" x14ac:dyDescent="0.25">
      <c r="N421" s="64"/>
      <c r="O421" s="64"/>
      <c r="P421" s="64"/>
      <c r="Q421" s="64"/>
      <c r="R421" s="64"/>
      <c r="S421" s="64"/>
      <c r="T421" s="64"/>
      <c r="U421" s="64"/>
      <c r="V421" s="64"/>
      <c r="W421" s="64"/>
      <c r="X421" s="64"/>
      <c r="Y421" s="64"/>
    </row>
    <row r="422" spans="14:25" x14ac:dyDescent="0.25">
      <c r="N422" s="64"/>
      <c r="O422" s="64"/>
      <c r="P422" s="64"/>
      <c r="Q422" s="64"/>
      <c r="R422" s="64"/>
      <c r="S422" s="64"/>
      <c r="T422" s="64"/>
      <c r="U422" s="64"/>
      <c r="V422" s="64"/>
      <c r="W422" s="64"/>
      <c r="X422" s="64"/>
      <c r="Y422" s="64"/>
    </row>
    <row r="423" spans="14:25" x14ac:dyDescent="0.25">
      <c r="N423" s="64"/>
      <c r="O423" s="64"/>
      <c r="P423" s="64"/>
      <c r="Q423" s="64"/>
      <c r="R423" s="64"/>
      <c r="S423" s="64"/>
      <c r="T423" s="64"/>
      <c r="U423" s="64"/>
      <c r="V423" s="64"/>
      <c r="W423" s="64"/>
      <c r="X423" s="64"/>
      <c r="Y423" s="64"/>
    </row>
    <row r="424" spans="14:25" x14ac:dyDescent="0.25">
      <c r="N424" s="64"/>
      <c r="O424" s="64"/>
      <c r="P424" s="64"/>
      <c r="Q424" s="64"/>
      <c r="R424" s="64"/>
      <c r="S424" s="64"/>
      <c r="T424" s="64"/>
      <c r="U424" s="64"/>
      <c r="V424" s="64"/>
      <c r="W424" s="64"/>
      <c r="X424" s="64"/>
      <c r="Y424" s="64"/>
    </row>
    <row r="425" spans="14:25" x14ac:dyDescent="0.25">
      <c r="N425" s="64"/>
      <c r="O425" s="64"/>
      <c r="P425" s="64"/>
      <c r="Q425" s="64"/>
      <c r="R425" s="64"/>
      <c r="S425" s="64"/>
      <c r="T425" s="64"/>
      <c r="U425" s="64"/>
      <c r="V425" s="64"/>
      <c r="W425" s="64"/>
      <c r="X425" s="64"/>
      <c r="Y425" s="64"/>
    </row>
    <row r="426" spans="14:25" x14ac:dyDescent="0.25">
      <c r="N426" s="64"/>
      <c r="O426" s="64"/>
      <c r="P426" s="64"/>
      <c r="Q426" s="64"/>
      <c r="R426" s="64"/>
      <c r="S426" s="64"/>
      <c r="T426" s="64"/>
      <c r="U426" s="64"/>
      <c r="V426" s="64"/>
      <c r="W426" s="64"/>
      <c r="X426" s="64"/>
      <c r="Y426" s="64"/>
    </row>
    <row r="427" spans="14:25" x14ac:dyDescent="0.25">
      <c r="N427" s="64"/>
      <c r="O427" s="64"/>
      <c r="P427" s="64"/>
      <c r="Q427" s="64"/>
      <c r="R427" s="64"/>
      <c r="S427" s="64"/>
      <c r="T427" s="64"/>
      <c r="U427" s="64"/>
      <c r="V427" s="64"/>
      <c r="W427" s="64"/>
      <c r="X427" s="64"/>
      <c r="Y427" s="64"/>
    </row>
    <row r="428" spans="14:25" x14ac:dyDescent="0.25">
      <c r="N428" s="64"/>
      <c r="O428" s="64"/>
      <c r="P428" s="64"/>
      <c r="Q428" s="64"/>
      <c r="R428" s="64"/>
      <c r="S428" s="64"/>
      <c r="T428" s="64"/>
      <c r="U428" s="64"/>
      <c r="V428" s="64"/>
      <c r="W428" s="64"/>
      <c r="X428" s="64"/>
      <c r="Y428" s="64"/>
    </row>
    <row r="429" spans="14:25" x14ac:dyDescent="0.25">
      <c r="N429" s="64"/>
      <c r="O429" s="64"/>
      <c r="P429" s="64"/>
      <c r="Q429" s="64"/>
      <c r="R429" s="64"/>
      <c r="S429" s="64"/>
      <c r="T429" s="64"/>
      <c r="U429" s="64"/>
      <c r="V429" s="64"/>
      <c r="W429" s="64"/>
      <c r="X429" s="64"/>
      <c r="Y429" s="64"/>
    </row>
    <row r="430" spans="14:25" x14ac:dyDescent="0.25">
      <c r="N430" s="64"/>
      <c r="O430" s="64"/>
      <c r="P430" s="64"/>
      <c r="Q430" s="64"/>
      <c r="R430" s="64"/>
      <c r="S430" s="64"/>
      <c r="T430" s="64"/>
      <c r="U430" s="64"/>
      <c r="V430" s="64"/>
      <c r="W430" s="64"/>
      <c r="X430" s="64"/>
      <c r="Y430" s="64"/>
    </row>
    <row r="431" spans="14:25" x14ac:dyDescent="0.25">
      <c r="N431" s="64"/>
      <c r="O431" s="64"/>
      <c r="P431" s="64"/>
      <c r="Q431" s="64"/>
      <c r="R431" s="64"/>
      <c r="S431" s="64"/>
      <c r="T431" s="64"/>
      <c r="U431" s="64"/>
      <c r="V431" s="64"/>
      <c r="W431" s="64"/>
      <c r="X431" s="64"/>
      <c r="Y431" s="64"/>
    </row>
    <row r="432" spans="14:25" x14ac:dyDescent="0.25">
      <c r="N432" s="64"/>
      <c r="O432" s="64"/>
      <c r="P432" s="64"/>
      <c r="Q432" s="64"/>
      <c r="R432" s="64"/>
      <c r="S432" s="64"/>
      <c r="T432" s="64"/>
      <c r="U432" s="64"/>
      <c r="V432" s="64"/>
      <c r="W432" s="64"/>
      <c r="X432" s="64"/>
      <c r="Y432" s="64"/>
    </row>
    <row r="433" spans="14:25" x14ac:dyDescent="0.25">
      <c r="N433" s="64"/>
      <c r="O433" s="64"/>
      <c r="P433" s="64"/>
      <c r="Q433" s="64"/>
      <c r="R433" s="64"/>
      <c r="S433" s="64"/>
      <c r="T433" s="64"/>
      <c r="U433" s="64"/>
      <c r="V433" s="64"/>
      <c r="W433" s="64"/>
      <c r="X433" s="64"/>
      <c r="Y433" s="64"/>
    </row>
    <row r="434" spans="14:25" x14ac:dyDescent="0.25">
      <c r="N434" s="64"/>
      <c r="O434" s="64"/>
      <c r="P434" s="64"/>
      <c r="Q434" s="64"/>
      <c r="R434" s="64"/>
      <c r="S434" s="64"/>
      <c r="T434" s="64"/>
      <c r="U434" s="64"/>
      <c r="V434" s="64"/>
      <c r="W434" s="64"/>
      <c r="X434" s="64"/>
      <c r="Y434" s="64"/>
    </row>
    <row r="435" spans="14:25" x14ac:dyDescent="0.25">
      <c r="N435" s="64"/>
      <c r="O435" s="64"/>
      <c r="P435" s="64"/>
      <c r="Q435" s="64"/>
      <c r="R435" s="64"/>
      <c r="S435" s="64"/>
      <c r="T435" s="64"/>
      <c r="U435" s="64"/>
      <c r="V435" s="64"/>
      <c r="W435" s="64"/>
      <c r="X435" s="64"/>
      <c r="Y435" s="64"/>
    </row>
    <row r="436" spans="14:25" x14ac:dyDescent="0.25">
      <c r="N436" s="64"/>
      <c r="O436" s="64"/>
      <c r="P436" s="64"/>
      <c r="Q436" s="64"/>
      <c r="R436" s="64"/>
      <c r="S436" s="64"/>
      <c r="T436" s="64"/>
      <c r="U436" s="64"/>
      <c r="V436" s="64"/>
      <c r="W436" s="64"/>
      <c r="X436" s="64"/>
      <c r="Y436" s="64"/>
    </row>
    <row r="437" spans="14:25" x14ac:dyDescent="0.25">
      <c r="N437" s="64"/>
      <c r="O437" s="64"/>
      <c r="P437" s="64"/>
      <c r="Q437" s="64"/>
      <c r="R437" s="64"/>
      <c r="S437" s="64"/>
      <c r="T437" s="64"/>
      <c r="U437" s="64"/>
      <c r="V437" s="64"/>
      <c r="W437" s="64"/>
      <c r="X437" s="64"/>
      <c r="Y437" s="64"/>
    </row>
    <row r="438" spans="14:25" x14ac:dyDescent="0.25">
      <c r="N438" s="64"/>
      <c r="O438" s="64"/>
      <c r="P438" s="64"/>
      <c r="Q438" s="64"/>
      <c r="R438" s="64"/>
      <c r="S438" s="64"/>
      <c r="T438" s="64"/>
      <c r="U438" s="64"/>
      <c r="V438" s="64"/>
      <c r="W438" s="64"/>
      <c r="X438" s="64"/>
      <c r="Y438" s="64"/>
    </row>
    <row r="439" spans="14:25" x14ac:dyDescent="0.25">
      <c r="N439" s="64"/>
      <c r="O439" s="64"/>
      <c r="P439" s="64"/>
      <c r="Q439" s="64"/>
      <c r="R439" s="64"/>
      <c r="S439" s="64"/>
      <c r="T439" s="64"/>
      <c r="U439" s="64"/>
      <c r="V439" s="64"/>
      <c r="W439" s="64"/>
      <c r="X439" s="64"/>
      <c r="Y439" s="64"/>
    </row>
    <row r="440" spans="14:25" x14ac:dyDescent="0.25">
      <c r="N440" s="64"/>
      <c r="O440" s="64"/>
      <c r="P440" s="64"/>
      <c r="Q440" s="64"/>
      <c r="R440" s="64"/>
      <c r="S440" s="64"/>
      <c r="T440" s="64"/>
      <c r="U440" s="64"/>
      <c r="V440" s="64"/>
      <c r="W440" s="64"/>
      <c r="X440" s="64"/>
      <c r="Y440" s="64"/>
    </row>
    <row r="441" spans="14:25" x14ac:dyDescent="0.25">
      <c r="N441" s="64"/>
      <c r="O441" s="64"/>
      <c r="P441" s="64"/>
      <c r="Q441" s="64"/>
      <c r="R441" s="64"/>
      <c r="S441" s="64"/>
      <c r="T441" s="64"/>
      <c r="U441" s="64"/>
      <c r="V441" s="64"/>
      <c r="W441" s="64"/>
      <c r="X441" s="64"/>
      <c r="Y441" s="64"/>
    </row>
    <row r="442" spans="14:25" x14ac:dyDescent="0.25">
      <c r="N442" s="64"/>
      <c r="O442" s="64"/>
      <c r="P442" s="64"/>
      <c r="Q442" s="64"/>
      <c r="R442" s="64"/>
      <c r="S442" s="64"/>
      <c r="T442" s="64"/>
      <c r="U442" s="64"/>
      <c r="V442" s="64"/>
      <c r="W442" s="64"/>
      <c r="X442" s="64"/>
      <c r="Y442" s="64"/>
    </row>
    <row r="443" spans="14:25" x14ac:dyDescent="0.25">
      <c r="N443" s="64"/>
      <c r="O443" s="64"/>
      <c r="P443" s="64"/>
      <c r="Q443" s="64"/>
      <c r="R443" s="64"/>
      <c r="S443" s="64"/>
      <c r="T443" s="64"/>
      <c r="U443" s="64"/>
      <c r="V443" s="64"/>
      <c r="W443" s="64"/>
      <c r="X443" s="64"/>
      <c r="Y443" s="64"/>
    </row>
    <row r="444" spans="14:25" x14ac:dyDescent="0.25">
      <c r="N444" s="64"/>
      <c r="O444" s="64"/>
      <c r="P444" s="64"/>
      <c r="Q444" s="64"/>
      <c r="R444" s="64"/>
      <c r="S444" s="64"/>
      <c r="T444" s="64"/>
      <c r="U444" s="64"/>
      <c r="V444" s="64"/>
      <c r="W444" s="64"/>
      <c r="X444" s="64"/>
      <c r="Y444" s="64"/>
    </row>
    <row r="445" spans="14:25" x14ac:dyDescent="0.25">
      <c r="N445" s="64"/>
      <c r="O445" s="64"/>
      <c r="P445" s="64"/>
      <c r="Q445" s="64"/>
      <c r="R445" s="64"/>
      <c r="S445" s="64"/>
      <c r="T445" s="64"/>
      <c r="U445" s="64"/>
      <c r="V445" s="64"/>
      <c r="W445" s="64"/>
      <c r="X445" s="64"/>
      <c r="Y445" s="64"/>
    </row>
    <row r="446" spans="14:25" x14ac:dyDescent="0.25">
      <c r="N446" s="64"/>
      <c r="O446" s="64"/>
      <c r="P446" s="64"/>
      <c r="Q446" s="64"/>
      <c r="R446" s="64"/>
      <c r="S446" s="64"/>
      <c r="T446" s="64"/>
      <c r="U446" s="64"/>
      <c r="V446" s="64"/>
      <c r="W446" s="64"/>
      <c r="X446" s="64"/>
      <c r="Y446" s="64"/>
    </row>
    <row r="447" spans="14:25" x14ac:dyDescent="0.25">
      <c r="N447" s="64"/>
      <c r="O447" s="64"/>
      <c r="P447" s="64"/>
      <c r="Q447" s="64"/>
      <c r="R447" s="64"/>
      <c r="S447" s="64"/>
      <c r="T447" s="64"/>
      <c r="U447" s="64"/>
      <c r="V447" s="64"/>
      <c r="W447" s="64"/>
      <c r="X447" s="64"/>
      <c r="Y447" s="64"/>
    </row>
    <row r="448" spans="14:25" x14ac:dyDescent="0.25">
      <c r="N448" s="64"/>
      <c r="O448" s="64"/>
      <c r="P448" s="64"/>
      <c r="Q448" s="64"/>
      <c r="R448" s="64"/>
      <c r="S448" s="64"/>
      <c r="T448" s="64"/>
      <c r="U448" s="64"/>
      <c r="V448" s="64"/>
      <c r="W448" s="64"/>
      <c r="X448" s="64"/>
      <c r="Y448" s="64"/>
    </row>
    <row r="449" spans="3:25" ht="18.75" x14ac:dyDescent="0.3">
      <c r="C449" s="1" t="s">
        <v>162</v>
      </c>
      <c r="N449" s="64"/>
      <c r="O449" s="64"/>
      <c r="P449" s="64"/>
      <c r="Q449" s="64"/>
      <c r="R449" s="64"/>
      <c r="S449" s="64"/>
      <c r="T449" s="64"/>
      <c r="U449" s="64"/>
      <c r="V449" s="64"/>
      <c r="W449" s="64"/>
      <c r="X449" s="64"/>
      <c r="Y449" s="64"/>
    </row>
    <row r="450" spans="3:25" x14ac:dyDescent="0.25">
      <c r="N450" s="64"/>
      <c r="O450" s="64"/>
      <c r="P450" s="64"/>
      <c r="Q450" s="64"/>
      <c r="R450" s="64"/>
      <c r="S450" s="64"/>
      <c r="T450" s="64"/>
      <c r="U450" s="64"/>
      <c r="V450" s="64"/>
      <c r="W450" s="64"/>
      <c r="X450" s="64"/>
      <c r="Y450" s="64"/>
    </row>
  </sheetData>
  <sheetProtection sheet="1" objects="1" scenarios="1" formatCells="0" selectLockedCells="1"/>
  <hyperlinks>
    <hyperlink ref="F2" r:id="rId1" display="http://www.womackmachine.com/engineering-toolbox/design-data-sheets/design-data-sheet-4.aspx" xr:uid="{00000000-0004-0000-0400-000000000000}"/>
    <hyperlink ref="C21" r:id="rId2" xr:uid="{00000000-0004-0000-0400-000001000000}"/>
    <hyperlink ref="C8" r:id="rId3" xr:uid="{00000000-0004-0000-0400-000002000000}"/>
    <hyperlink ref="E136" r:id="rId4" xr:uid="{00000000-0004-0000-0400-000003000000}"/>
    <hyperlink ref="B5" r:id="rId5" xr:uid="{00000000-0004-0000-0400-000004000000}"/>
  </hyperlinks>
  <pageMargins left="0.7" right="0.7" top="0.75" bottom="0.75" header="0.3" footer="0.3"/>
  <pageSetup orientation="landscape" horizontalDpi="300" verticalDpi="300"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13"/>
  <sheetViews>
    <sheetView workbookViewId="0">
      <selection activeCell="P1" sqref="P1"/>
    </sheetView>
  </sheetViews>
  <sheetFormatPr defaultRowHeight="15" x14ac:dyDescent="0.25"/>
  <sheetData>
    <row r="1" spans="1:26" ht="23.25" x14ac:dyDescent="0.35">
      <c r="A1" s="101" t="s">
        <v>328</v>
      </c>
      <c r="F1" s="172"/>
      <c r="J1" s="1" t="s">
        <v>288</v>
      </c>
      <c r="N1" s="64"/>
      <c r="O1" s="64"/>
      <c r="P1" s="64"/>
      <c r="Q1" s="64"/>
      <c r="R1" s="64"/>
      <c r="S1" s="64"/>
      <c r="T1" s="64"/>
      <c r="U1" s="64"/>
      <c r="V1" s="64"/>
      <c r="W1" s="64"/>
      <c r="X1" s="64"/>
      <c r="Y1" s="64"/>
      <c r="Z1" s="64"/>
    </row>
    <row r="2" spans="1:26" x14ac:dyDescent="0.25">
      <c r="A2" s="8" t="s">
        <v>330</v>
      </c>
      <c r="N2" s="64"/>
      <c r="O2" s="64"/>
      <c r="P2" s="64"/>
      <c r="Q2" s="64"/>
      <c r="R2" s="64"/>
      <c r="S2" s="64"/>
      <c r="T2" s="64"/>
      <c r="U2" s="64"/>
      <c r="V2" s="64"/>
      <c r="W2" s="64"/>
      <c r="X2" s="64"/>
      <c r="Y2" s="64"/>
      <c r="Z2" s="64"/>
    </row>
    <row r="3" spans="1:26" ht="15.75" x14ac:dyDescent="0.25">
      <c r="A3" s="4"/>
      <c r="N3" s="64"/>
      <c r="O3" s="64"/>
      <c r="P3" s="64"/>
      <c r="Q3" s="64"/>
      <c r="R3" s="64"/>
      <c r="S3" s="64"/>
      <c r="T3" s="64"/>
      <c r="U3" s="64"/>
      <c r="V3" s="64"/>
      <c r="W3" s="64"/>
      <c r="X3" s="64"/>
      <c r="Y3" s="64"/>
      <c r="Z3" s="64"/>
    </row>
    <row r="4" spans="1:26" ht="18" x14ac:dyDescent="0.25">
      <c r="A4" s="5" t="s">
        <v>207</v>
      </c>
      <c r="N4" s="64"/>
      <c r="O4" s="64"/>
      <c r="P4" s="64"/>
      <c r="Q4" s="64"/>
      <c r="R4" s="64"/>
      <c r="S4" s="64"/>
      <c r="T4" s="64"/>
      <c r="U4" s="64"/>
      <c r="V4" s="64"/>
      <c r="W4" s="64"/>
      <c r="X4" s="64"/>
      <c r="Y4" s="64"/>
      <c r="Z4" s="64"/>
    </row>
    <row r="5" spans="1:26" ht="15.75" x14ac:dyDescent="0.25">
      <c r="A5" s="57" t="s">
        <v>206</v>
      </c>
      <c r="N5" s="64"/>
      <c r="O5" s="64"/>
      <c r="P5" s="64"/>
      <c r="Q5" s="64"/>
      <c r="R5" s="64"/>
      <c r="S5" s="64"/>
      <c r="T5" s="64"/>
      <c r="U5" s="64"/>
      <c r="V5" s="64"/>
      <c r="W5" s="64"/>
      <c r="X5" s="64"/>
      <c r="Y5" s="64"/>
      <c r="Z5" s="64"/>
    </row>
    <row r="6" spans="1:26" x14ac:dyDescent="0.25">
      <c r="B6" s="3" t="s">
        <v>205</v>
      </c>
      <c r="N6" s="64"/>
      <c r="O6" s="64"/>
      <c r="P6" s="64"/>
      <c r="Q6" s="64"/>
      <c r="R6" s="64"/>
      <c r="S6" s="64"/>
      <c r="T6" s="64"/>
      <c r="U6" s="64"/>
      <c r="V6" s="64"/>
      <c r="W6" s="64"/>
      <c r="X6" s="64"/>
      <c r="Y6" s="64"/>
      <c r="Z6" s="64"/>
    </row>
    <row r="7" spans="1:26" ht="18.75" x14ac:dyDescent="0.3">
      <c r="A7" s="1" t="s">
        <v>208</v>
      </c>
      <c r="N7" s="64"/>
      <c r="O7" s="64"/>
      <c r="P7" s="64"/>
      <c r="Q7" s="64"/>
      <c r="R7" s="64"/>
      <c r="S7" s="64"/>
      <c r="T7" s="64"/>
      <c r="U7" s="64"/>
      <c r="V7" s="64"/>
      <c r="W7" s="64"/>
      <c r="X7" s="64"/>
      <c r="Y7" s="64"/>
      <c r="Z7" s="64"/>
    </row>
    <row r="8" spans="1:26" x14ac:dyDescent="0.25">
      <c r="N8" s="64"/>
      <c r="O8" s="64"/>
      <c r="P8" s="64"/>
      <c r="Q8" s="64"/>
      <c r="R8" s="64"/>
      <c r="S8" s="64"/>
      <c r="T8" s="64"/>
      <c r="U8" s="64"/>
      <c r="V8" s="64"/>
      <c r="W8" s="64"/>
      <c r="X8" s="64"/>
      <c r="Y8" s="64"/>
      <c r="Z8" s="64"/>
    </row>
    <row r="9" spans="1:26" x14ac:dyDescent="0.25">
      <c r="N9" s="64"/>
      <c r="O9" s="64"/>
      <c r="P9" s="64"/>
      <c r="Q9" s="64"/>
      <c r="R9" s="64"/>
      <c r="S9" s="64"/>
      <c r="T9" s="64"/>
      <c r="U9" s="64"/>
      <c r="V9" s="64"/>
      <c r="W9" s="64"/>
      <c r="X9" s="64"/>
      <c r="Y9" s="64"/>
      <c r="Z9" s="64"/>
    </row>
    <row r="10" spans="1:26" x14ac:dyDescent="0.25">
      <c r="N10" s="64"/>
      <c r="O10" s="64"/>
      <c r="P10" s="64"/>
      <c r="Q10" s="64"/>
      <c r="R10" s="64"/>
      <c r="S10" s="64"/>
      <c r="T10" s="64"/>
      <c r="U10" s="64"/>
      <c r="V10" s="64"/>
      <c r="W10" s="64"/>
      <c r="X10" s="64"/>
      <c r="Y10" s="64"/>
      <c r="Z10" s="64"/>
    </row>
    <row r="11" spans="1:26" x14ac:dyDescent="0.25">
      <c r="N11" s="64"/>
      <c r="O11" s="64"/>
      <c r="P11" s="64"/>
      <c r="Q11" s="64"/>
      <c r="R11" s="64"/>
      <c r="S11" s="64"/>
      <c r="T11" s="64"/>
      <c r="U11" s="64"/>
      <c r="V11" s="64"/>
      <c r="W11" s="64"/>
      <c r="X11" s="64"/>
      <c r="Y11" s="64"/>
      <c r="Z11" s="64"/>
    </row>
    <row r="12" spans="1:26" x14ac:dyDescent="0.25">
      <c r="N12" s="64"/>
      <c r="O12" s="64"/>
      <c r="P12" s="64"/>
      <c r="Q12" s="64"/>
      <c r="R12" s="64"/>
      <c r="S12" s="64"/>
      <c r="T12" s="64"/>
      <c r="U12" s="64"/>
      <c r="V12" s="64"/>
      <c r="W12" s="64"/>
      <c r="X12" s="64"/>
      <c r="Y12" s="64"/>
      <c r="Z12" s="64"/>
    </row>
    <row r="13" spans="1:26" x14ac:dyDescent="0.25">
      <c r="N13" s="64"/>
      <c r="O13" s="64"/>
      <c r="P13" s="64"/>
      <c r="Q13" s="64"/>
      <c r="R13" s="64"/>
      <c r="S13" s="64"/>
      <c r="T13" s="64"/>
      <c r="U13" s="64"/>
      <c r="V13" s="64"/>
      <c r="W13" s="64"/>
      <c r="X13" s="64"/>
      <c r="Y13" s="64"/>
      <c r="Z13" s="64"/>
    </row>
    <row r="14" spans="1:26" x14ac:dyDescent="0.25">
      <c r="N14" s="64"/>
      <c r="O14" s="64"/>
      <c r="P14" s="64"/>
      <c r="Q14" s="64"/>
      <c r="R14" s="64"/>
      <c r="S14" s="64"/>
      <c r="T14" s="64"/>
      <c r="U14" s="64"/>
      <c r="V14" s="64"/>
      <c r="W14" s="64"/>
      <c r="X14" s="64"/>
      <c r="Y14" s="64"/>
      <c r="Z14" s="64"/>
    </row>
    <row r="15" spans="1:26" x14ac:dyDescent="0.25">
      <c r="N15" s="64"/>
      <c r="O15" s="64"/>
      <c r="P15" s="64"/>
      <c r="Q15" s="64"/>
      <c r="R15" s="64"/>
      <c r="S15" s="64"/>
      <c r="T15" s="64"/>
      <c r="U15" s="64"/>
      <c r="V15" s="64"/>
      <c r="W15" s="64"/>
      <c r="X15" s="64"/>
      <c r="Y15" s="64"/>
      <c r="Z15" s="64"/>
    </row>
    <row r="16" spans="1:26" x14ac:dyDescent="0.25">
      <c r="N16" s="64"/>
      <c r="O16" s="64"/>
      <c r="P16" s="64"/>
      <c r="Q16" s="64"/>
      <c r="R16" s="64"/>
      <c r="S16" s="64"/>
      <c r="T16" s="64"/>
      <c r="U16" s="64"/>
      <c r="V16" s="64"/>
      <c r="W16" s="64"/>
      <c r="X16" s="64"/>
      <c r="Y16" s="64"/>
      <c r="Z16" s="64"/>
    </row>
    <row r="17" spans="14:26" x14ac:dyDescent="0.25">
      <c r="N17" s="64"/>
      <c r="O17" s="64"/>
      <c r="P17" s="64"/>
      <c r="Q17" s="64"/>
      <c r="R17" s="64"/>
      <c r="S17" s="64"/>
      <c r="T17" s="64"/>
      <c r="U17" s="64"/>
      <c r="V17" s="64"/>
      <c r="W17" s="64"/>
      <c r="X17" s="64"/>
      <c r="Y17" s="64"/>
      <c r="Z17" s="64"/>
    </row>
    <row r="18" spans="14:26" x14ac:dyDescent="0.25">
      <c r="N18" s="64"/>
      <c r="O18" s="64"/>
      <c r="P18" s="64"/>
      <c r="Q18" s="64"/>
      <c r="R18" s="64"/>
      <c r="S18" s="64"/>
      <c r="T18" s="64"/>
      <c r="U18" s="64"/>
      <c r="V18" s="64"/>
      <c r="W18" s="64"/>
      <c r="X18" s="64"/>
      <c r="Y18" s="64"/>
      <c r="Z18" s="64"/>
    </row>
    <row r="19" spans="14:26" x14ac:dyDescent="0.25">
      <c r="N19" s="64"/>
      <c r="O19" s="64"/>
      <c r="P19" s="64"/>
      <c r="Q19" s="64"/>
      <c r="R19" s="64"/>
      <c r="S19" s="64"/>
      <c r="T19" s="64"/>
      <c r="U19" s="64"/>
      <c r="V19" s="64"/>
      <c r="W19" s="64"/>
      <c r="X19" s="64"/>
      <c r="Y19" s="64"/>
      <c r="Z19" s="64"/>
    </row>
    <row r="20" spans="14:26" x14ac:dyDescent="0.25">
      <c r="N20" s="64"/>
      <c r="O20" s="64"/>
      <c r="P20" s="64"/>
      <c r="Q20" s="64"/>
      <c r="R20" s="64"/>
      <c r="S20" s="64"/>
      <c r="T20" s="64"/>
      <c r="U20" s="64"/>
      <c r="V20" s="64"/>
      <c r="W20" s="64"/>
      <c r="X20" s="64"/>
      <c r="Y20" s="64"/>
      <c r="Z20" s="64"/>
    </row>
    <row r="21" spans="14:26" x14ac:dyDescent="0.25">
      <c r="N21" s="64"/>
      <c r="O21" s="64"/>
      <c r="P21" s="64"/>
      <c r="Q21" s="64"/>
      <c r="R21" s="64"/>
      <c r="S21" s="64"/>
      <c r="T21" s="64"/>
      <c r="U21" s="64"/>
      <c r="V21" s="64"/>
      <c r="W21" s="64"/>
      <c r="X21" s="64"/>
      <c r="Y21" s="64"/>
      <c r="Z21" s="64"/>
    </row>
    <row r="22" spans="14:26" x14ac:dyDescent="0.25">
      <c r="N22" s="64"/>
      <c r="O22" s="64"/>
      <c r="P22" s="64"/>
      <c r="Q22" s="64"/>
      <c r="R22" s="64"/>
      <c r="S22" s="64"/>
      <c r="T22" s="64"/>
      <c r="U22" s="64"/>
      <c r="V22" s="64"/>
      <c r="W22" s="64"/>
      <c r="X22" s="64"/>
      <c r="Y22" s="64"/>
      <c r="Z22" s="64"/>
    </row>
    <row r="23" spans="14:26" x14ac:dyDescent="0.25">
      <c r="N23" s="64"/>
      <c r="O23" s="64"/>
      <c r="P23" s="64"/>
      <c r="Q23" s="64"/>
      <c r="R23" s="64"/>
      <c r="S23" s="64"/>
      <c r="T23" s="64"/>
      <c r="U23" s="64"/>
      <c r="V23" s="64"/>
      <c r="W23" s="64"/>
      <c r="X23" s="64"/>
      <c r="Y23" s="64"/>
      <c r="Z23" s="64"/>
    </row>
    <row r="24" spans="14:26" x14ac:dyDescent="0.25">
      <c r="N24" s="64"/>
      <c r="O24" s="64"/>
      <c r="P24" s="64"/>
      <c r="Q24" s="64"/>
      <c r="R24" s="64"/>
      <c r="S24" s="64"/>
      <c r="T24" s="64"/>
      <c r="U24" s="64"/>
      <c r="V24" s="64"/>
      <c r="W24" s="64"/>
      <c r="X24" s="64"/>
      <c r="Y24" s="64"/>
      <c r="Z24" s="64"/>
    </row>
    <row r="25" spans="14:26" x14ac:dyDescent="0.25">
      <c r="N25" s="64"/>
      <c r="O25" s="64"/>
      <c r="P25" s="64"/>
      <c r="Q25" s="64"/>
      <c r="R25" s="64"/>
      <c r="S25" s="64"/>
      <c r="T25" s="64"/>
      <c r="U25" s="64"/>
      <c r="V25" s="64"/>
      <c r="W25" s="64"/>
      <c r="X25" s="64"/>
      <c r="Y25" s="64"/>
      <c r="Z25" s="64"/>
    </row>
    <row r="26" spans="14:26" x14ac:dyDescent="0.25">
      <c r="N26" s="64"/>
      <c r="O26" s="64"/>
      <c r="P26" s="64"/>
      <c r="Q26" s="64"/>
      <c r="R26" s="64"/>
      <c r="S26" s="64"/>
      <c r="T26" s="64"/>
      <c r="U26" s="64"/>
      <c r="V26" s="64"/>
      <c r="W26" s="64"/>
      <c r="X26" s="64"/>
      <c r="Y26" s="64"/>
      <c r="Z26" s="64"/>
    </row>
    <row r="27" spans="14:26" x14ac:dyDescent="0.25">
      <c r="N27" s="64"/>
      <c r="O27" s="64"/>
      <c r="P27" s="64"/>
      <c r="Q27" s="64"/>
      <c r="R27" s="64"/>
      <c r="S27" s="64"/>
      <c r="T27" s="64"/>
      <c r="U27" s="64"/>
      <c r="V27" s="64"/>
      <c r="W27" s="64"/>
      <c r="X27" s="64"/>
      <c r="Y27" s="64"/>
      <c r="Z27" s="64"/>
    </row>
    <row r="28" spans="14:26" x14ac:dyDescent="0.25">
      <c r="N28" s="64"/>
      <c r="O28" s="64"/>
      <c r="P28" s="64"/>
      <c r="Q28" s="64"/>
      <c r="R28" s="64"/>
      <c r="S28" s="64"/>
      <c r="T28" s="64"/>
      <c r="U28" s="64"/>
      <c r="V28" s="64"/>
      <c r="W28" s="64"/>
      <c r="X28" s="64"/>
      <c r="Y28" s="64"/>
      <c r="Z28" s="64"/>
    </row>
    <row r="29" spans="14:26" x14ac:dyDescent="0.25">
      <c r="N29" s="64"/>
      <c r="O29" s="64"/>
      <c r="P29" s="64"/>
      <c r="Q29" s="64"/>
      <c r="R29" s="64"/>
      <c r="S29" s="64"/>
      <c r="T29" s="64"/>
      <c r="U29" s="64"/>
      <c r="V29" s="64"/>
      <c r="W29" s="64"/>
      <c r="X29" s="64"/>
      <c r="Y29" s="64"/>
      <c r="Z29" s="64"/>
    </row>
    <row r="30" spans="14:26" x14ac:dyDescent="0.25">
      <c r="N30" s="64"/>
      <c r="O30" s="64"/>
      <c r="P30" s="64"/>
      <c r="Q30" s="64"/>
      <c r="R30" s="64"/>
      <c r="S30" s="64"/>
      <c r="T30" s="64"/>
      <c r="U30" s="64"/>
      <c r="V30" s="64"/>
      <c r="W30" s="64"/>
      <c r="X30" s="64"/>
      <c r="Y30" s="64"/>
      <c r="Z30" s="64"/>
    </row>
    <row r="31" spans="14:26" x14ac:dyDescent="0.25">
      <c r="N31" s="64"/>
      <c r="O31" s="64"/>
      <c r="P31" s="64"/>
      <c r="Q31" s="64"/>
      <c r="R31" s="64"/>
      <c r="S31" s="64"/>
      <c r="T31" s="64"/>
      <c r="U31" s="64"/>
      <c r="V31" s="64"/>
      <c r="W31" s="64"/>
      <c r="X31" s="64"/>
      <c r="Y31" s="64"/>
      <c r="Z31" s="64"/>
    </row>
    <row r="32" spans="14:26" x14ac:dyDescent="0.25">
      <c r="N32" s="64"/>
      <c r="O32" s="64"/>
      <c r="P32" s="64"/>
      <c r="Q32" s="64"/>
      <c r="R32" s="64"/>
      <c r="S32" s="64"/>
      <c r="T32" s="64"/>
      <c r="U32" s="64"/>
      <c r="V32" s="64"/>
      <c r="W32" s="64"/>
      <c r="X32" s="64"/>
      <c r="Y32" s="64"/>
      <c r="Z32" s="64"/>
    </row>
    <row r="33" spans="14:26" x14ac:dyDescent="0.25">
      <c r="N33" s="64"/>
      <c r="O33" s="64"/>
      <c r="P33" s="64"/>
      <c r="Q33" s="64"/>
      <c r="R33" s="64"/>
      <c r="S33" s="64"/>
      <c r="T33" s="64"/>
      <c r="U33" s="64"/>
      <c r="V33" s="64"/>
      <c r="W33" s="64"/>
      <c r="X33" s="64"/>
      <c r="Y33" s="64"/>
      <c r="Z33" s="64"/>
    </row>
    <row r="34" spans="14:26" x14ac:dyDescent="0.25">
      <c r="N34" s="64"/>
      <c r="O34" s="64"/>
      <c r="P34" s="64"/>
      <c r="Q34" s="64"/>
      <c r="R34" s="64"/>
      <c r="S34" s="64"/>
      <c r="T34" s="64"/>
      <c r="U34" s="64"/>
      <c r="V34" s="64"/>
      <c r="W34" s="64"/>
      <c r="X34" s="64"/>
      <c r="Y34" s="64"/>
      <c r="Z34" s="64"/>
    </row>
    <row r="35" spans="14:26" x14ac:dyDescent="0.25">
      <c r="N35" s="64"/>
      <c r="O35" s="64"/>
      <c r="P35" s="64"/>
      <c r="Q35" s="64"/>
      <c r="R35" s="64"/>
      <c r="S35" s="64"/>
      <c r="T35" s="64"/>
      <c r="U35" s="64"/>
      <c r="V35" s="64"/>
      <c r="W35" s="64"/>
      <c r="X35" s="64"/>
      <c r="Y35" s="64"/>
      <c r="Z35" s="64"/>
    </row>
    <row r="36" spans="14:26" x14ac:dyDescent="0.25">
      <c r="N36" s="64"/>
      <c r="O36" s="64"/>
      <c r="P36" s="64"/>
      <c r="Q36" s="64"/>
      <c r="R36" s="64"/>
      <c r="S36" s="64"/>
      <c r="T36" s="64"/>
      <c r="U36" s="64"/>
      <c r="V36" s="64"/>
      <c r="W36" s="64"/>
      <c r="X36" s="64"/>
      <c r="Y36" s="64"/>
      <c r="Z36" s="64"/>
    </row>
    <row r="37" spans="14:26" x14ac:dyDescent="0.25">
      <c r="N37" s="64"/>
      <c r="O37" s="64"/>
      <c r="P37" s="64"/>
      <c r="Q37" s="64"/>
      <c r="R37" s="64"/>
      <c r="S37" s="64"/>
      <c r="T37" s="64"/>
      <c r="U37" s="64"/>
      <c r="V37" s="64"/>
      <c r="W37" s="64"/>
      <c r="X37" s="64"/>
      <c r="Y37" s="64"/>
      <c r="Z37" s="64"/>
    </row>
    <row r="38" spans="14:26" x14ac:dyDescent="0.25">
      <c r="N38" s="64"/>
      <c r="O38" s="64"/>
      <c r="P38" s="64"/>
      <c r="Q38" s="64"/>
      <c r="R38" s="64"/>
      <c r="S38" s="64"/>
      <c r="T38" s="64"/>
      <c r="U38" s="64"/>
      <c r="V38" s="64"/>
      <c r="W38" s="64"/>
      <c r="X38" s="64"/>
      <c r="Y38" s="64"/>
      <c r="Z38" s="64"/>
    </row>
    <row r="39" spans="14:26" x14ac:dyDescent="0.25">
      <c r="N39" s="64"/>
      <c r="O39" s="64"/>
      <c r="P39" s="64"/>
      <c r="Q39" s="64"/>
      <c r="R39" s="64"/>
      <c r="S39" s="64"/>
      <c r="T39" s="64"/>
      <c r="U39" s="64"/>
      <c r="V39" s="64"/>
      <c r="W39" s="64"/>
      <c r="X39" s="64"/>
      <c r="Y39" s="64"/>
      <c r="Z39" s="64"/>
    </row>
    <row r="40" spans="14:26" x14ac:dyDescent="0.25">
      <c r="N40" s="64"/>
      <c r="O40" s="64"/>
      <c r="P40" s="64"/>
      <c r="Q40" s="64"/>
      <c r="R40" s="64"/>
      <c r="S40" s="64"/>
      <c r="T40" s="64"/>
      <c r="U40" s="64"/>
      <c r="V40" s="64"/>
      <c r="W40" s="64"/>
      <c r="X40" s="64"/>
      <c r="Y40" s="64"/>
      <c r="Z40" s="64"/>
    </row>
    <row r="41" spans="14:26" x14ac:dyDescent="0.25">
      <c r="N41" s="64"/>
      <c r="O41" s="64"/>
      <c r="P41" s="64"/>
      <c r="Q41" s="64"/>
      <c r="R41" s="64"/>
      <c r="S41" s="64"/>
      <c r="T41" s="64"/>
      <c r="U41" s="64"/>
      <c r="V41" s="64"/>
      <c r="W41" s="64"/>
      <c r="X41" s="64"/>
      <c r="Y41" s="64"/>
      <c r="Z41" s="64"/>
    </row>
    <row r="42" spans="14:26" x14ac:dyDescent="0.25">
      <c r="N42" s="64"/>
      <c r="O42" s="64"/>
      <c r="P42" s="64"/>
      <c r="Q42" s="64"/>
      <c r="R42" s="64"/>
      <c r="S42" s="64"/>
      <c r="T42" s="64"/>
      <c r="U42" s="64"/>
      <c r="V42" s="64"/>
      <c r="W42" s="64"/>
      <c r="X42" s="64"/>
      <c r="Y42" s="64"/>
      <c r="Z42" s="64"/>
    </row>
    <row r="43" spans="14:26" x14ac:dyDescent="0.25">
      <c r="N43" s="64"/>
      <c r="O43" s="64"/>
      <c r="P43" s="64"/>
      <c r="Q43" s="64"/>
      <c r="R43" s="64"/>
      <c r="S43" s="64"/>
      <c r="T43" s="64"/>
      <c r="U43" s="64"/>
      <c r="V43" s="64"/>
      <c r="W43" s="64"/>
      <c r="X43" s="64"/>
      <c r="Y43" s="64"/>
      <c r="Z43" s="64"/>
    </row>
    <row r="44" spans="14:26" x14ac:dyDescent="0.25">
      <c r="N44" s="64"/>
      <c r="O44" s="64"/>
      <c r="P44" s="64"/>
      <c r="Q44" s="64"/>
      <c r="R44" s="64"/>
      <c r="S44" s="64"/>
      <c r="T44" s="64"/>
      <c r="U44" s="64"/>
      <c r="V44" s="64"/>
      <c r="W44" s="64"/>
      <c r="X44" s="64"/>
      <c r="Y44" s="64"/>
      <c r="Z44" s="64"/>
    </row>
    <row r="45" spans="14:26" x14ac:dyDescent="0.25">
      <c r="N45" s="64"/>
      <c r="O45" s="64"/>
      <c r="P45" s="64"/>
      <c r="Q45" s="64"/>
      <c r="R45" s="64"/>
      <c r="S45" s="64"/>
      <c r="T45" s="64"/>
      <c r="U45" s="64"/>
      <c r="V45" s="64"/>
      <c r="W45" s="64"/>
      <c r="X45" s="64"/>
      <c r="Y45" s="64"/>
      <c r="Z45" s="64"/>
    </row>
    <row r="46" spans="14:26" x14ac:dyDescent="0.25">
      <c r="N46" s="64"/>
      <c r="O46" s="64"/>
      <c r="P46" s="64"/>
      <c r="Q46" s="64"/>
      <c r="R46" s="64"/>
      <c r="S46" s="64"/>
      <c r="T46" s="64"/>
      <c r="U46" s="64"/>
      <c r="V46" s="64"/>
      <c r="W46" s="64"/>
      <c r="X46" s="64"/>
      <c r="Y46" s="64"/>
      <c r="Z46" s="64"/>
    </row>
    <row r="47" spans="14:26" x14ac:dyDescent="0.25">
      <c r="N47" s="64"/>
      <c r="O47" s="64"/>
      <c r="P47" s="64"/>
      <c r="Q47" s="64"/>
      <c r="R47" s="64"/>
      <c r="S47" s="64"/>
      <c r="T47" s="64"/>
      <c r="U47" s="64"/>
      <c r="V47" s="64"/>
      <c r="W47" s="64"/>
      <c r="X47" s="64"/>
      <c r="Y47" s="64"/>
      <c r="Z47" s="64"/>
    </row>
    <row r="48" spans="14:26" x14ac:dyDescent="0.25">
      <c r="N48" s="64"/>
      <c r="O48" s="64"/>
      <c r="P48" s="64"/>
      <c r="Q48" s="64"/>
      <c r="R48" s="64"/>
      <c r="S48" s="64"/>
      <c r="T48" s="64"/>
      <c r="U48" s="64"/>
      <c r="V48" s="64"/>
      <c r="W48" s="64"/>
      <c r="X48" s="64"/>
      <c r="Y48" s="64"/>
      <c r="Z48" s="64"/>
    </row>
    <row r="49" spans="14:26" x14ac:dyDescent="0.25">
      <c r="N49" s="64"/>
      <c r="O49" s="64"/>
      <c r="P49" s="64"/>
      <c r="Q49" s="64"/>
      <c r="R49" s="64"/>
      <c r="S49" s="64"/>
      <c r="T49" s="64"/>
      <c r="U49" s="64"/>
      <c r="V49" s="64"/>
      <c r="W49" s="64"/>
      <c r="X49" s="64"/>
      <c r="Y49" s="64"/>
      <c r="Z49" s="64"/>
    </row>
    <row r="50" spans="14:26" x14ac:dyDescent="0.25">
      <c r="N50" s="64"/>
      <c r="O50" s="64"/>
      <c r="P50" s="64"/>
      <c r="Q50" s="64"/>
      <c r="R50" s="64"/>
      <c r="S50" s="64"/>
      <c r="T50" s="64"/>
      <c r="U50" s="64"/>
      <c r="V50" s="64"/>
      <c r="W50" s="64"/>
      <c r="X50" s="64"/>
      <c r="Y50" s="64"/>
      <c r="Z50" s="64"/>
    </row>
    <row r="51" spans="14:26" x14ac:dyDescent="0.25">
      <c r="N51" s="64"/>
      <c r="O51" s="64"/>
      <c r="P51" s="64"/>
      <c r="Q51" s="64"/>
      <c r="R51" s="64"/>
      <c r="S51" s="64"/>
      <c r="T51" s="64"/>
      <c r="U51" s="64"/>
      <c r="V51" s="64"/>
      <c r="W51" s="64"/>
      <c r="X51" s="64"/>
      <c r="Y51" s="64"/>
      <c r="Z51" s="64"/>
    </row>
    <row r="52" spans="14:26" x14ac:dyDescent="0.25">
      <c r="N52" s="64"/>
      <c r="O52" s="64"/>
      <c r="P52" s="64"/>
      <c r="Q52" s="64"/>
      <c r="R52" s="64"/>
      <c r="S52" s="64"/>
      <c r="T52" s="64"/>
      <c r="U52" s="64"/>
      <c r="V52" s="64"/>
      <c r="W52" s="64"/>
      <c r="X52" s="64"/>
      <c r="Y52" s="64"/>
      <c r="Z52" s="64"/>
    </row>
    <row r="53" spans="14:26" x14ac:dyDescent="0.25">
      <c r="N53" s="64"/>
      <c r="O53" s="64"/>
      <c r="P53" s="64"/>
      <c r="Q53" s="64"/>
      <c r="R53" s="64"/>
      <c r="S53" s="64"/>
      <c r="T53" s="64"/>
      <c r="U53" s="64"/>
      <c r="V53" s="64"/>
      <c r="W53" s="64"/>
      <c r="X53" s="64"/>
      <c r="Y53" s="64"/>
      <c r="Z53" s="64"/>
    </row>
    <row r="54" spans="14:26" x14ac:dyDescent="0.25">
      <c r="N54" s="64"/>
      <c r="O54" s="64"/>
      <c r="P54" s="64"/>
      <c r="Q54" s="64"/>
      <c r="R54" s="64"/>
      <c r="S54" s="64"/>
      <c r="T54" s="64"/>
      <c r="U54" s="64"/>
      <c r="V54" s="64"/>
      <c r="W54" s="64"/>
      <c r="X54" s="64"/>
      <c r="Y54" s="64"/>
      <c r="Z54" s="64"/>
    </row>
    <row r="55" spans="14:26" x14ac:dyDescent="0.25">
      <c r="N55" s="64"/>
      <c r="O55" s="64"/>
      <c r="P55" s="64"/>
      <c r="Q55" s="64"/>
      <c r="R55" s="64"/>
      <c r="S55" s="64"/>
      <c r="T55" s="64"/>
      <c r="U55" s="64"/>
      <c r="V55" s="64"/>
      <c r="W55" s="64"/>
      <c r="X55" s="64"/>
      <c r="Y55" s="64"/>
      <c r="Z55" s="64"/>
    </row>
    <row r="56" spans="14:26" x14ac:dyDescent="0.25">
      <c r="N56" s="64"/>
      <c r="O56" s="64"/>
      <c r="P56" s="64"/>
      <c r="Q56" s="64"/>
      <c r="R56" s="64"/>
      <c r="S56" s="64"/>
      <c r="T56" s="64"/>
      <c r="U56" s="64"/>
      <c r="V56" s="64"/>
      <c r="W56" s="64"/>
      <c r="X56" s="64"/>
      <c r="Y56" s="64"/>
      <c r="Z56" s="64"/>
    </row>
    <row r="57" spans="14:26" x14ac:dyDescent="0.25">
      <c r="N57" s="64"/>
      <c r="O57" s="64"/>
      <c r="P57" s="64"/>
      <c r="Q57" s="64"/>
      <c r="R57" s="64"/>
      <c r="S57" s="64"/>
      <c r="T57" s="64"/>
      <c r="U57" s="64"/>
      <c r="V57" s="64"/>
      <c r="W57" s="64"/>
      <c r="X57" s="64"/>
      <c r="Y57" s="64"/>
      <c r="Z57" s="64"/>
    </row>
    <row r="58" spans="14:26" x14ac:dyDescent="0.25">
      <c r="N58" s="64"/>
      <c r="O58" s="64"/>
      <c r="P58" s="64"/>
      <c r="Q58" s="64"/>
      <c r="R58" s="64"/>
      <c r="S58" s="64"/>
      <c r="T58" s="64"/>
      <c r="U58" s="64"/>
      <c r="V58" s="64"/>
      <c r="W58" s="64"/>
      <c r="X58" s="64"/>
      <c r="Y58" s="64"/>
      <c r="Z58" s="64"/>
    </row>
    <row r="59" spans="14:26" x14ac:dyDescent="0.25">
      <c r="N59" s="64"/>
      <c r="O59" s="64"/>
      <c r="P59" s="64"/>
      <c r="Q59" s="64"/>
      <c r="R59" s="64"/>
      <c r="S59" s="64"/>
      <c r="T59" s="64"/>
      <c r="U59" s="64"/>
      <c r="V59" s="64"/>
      <c r="W59" s="64"/>
      <c r="X59" s="64"/>
      <c r="Y59" s="64"/>
      <c r="Z59" s="64"/>
    </row>
    <row r="60" spans="14:26" x14ac:dyDescent="0.25">
      <c r="N60" s="64"/>
      <c r="O60" s="64"/>
      <c r="P60" s="64"/>
      <c r="Q60" s="64"/>
      <c r="R60" s="64"/>
      <c r="S60" s="64"/>
      <c r="T60" s="64"/>
      <c r="U60" s="64"/>
      <c r="V60" s="64"/>
      <c r="W60" s="64"/>
      <c r="X60" s="64"/>
      <c r="Y60" s="64"/>
      <c r="Z60" s="64"/>
    </row>
    <row r="61" spans="14:26" x14ac:dyDescent="0.25">
      <c r="N61" s="64"/>
      <c r="O61" s="64"/>
      <c r="P61" s="64"/>
      <c r="Q61" s="64"/>
      <c r="R61" s="64"/>
      <c r="S61" s="64"/>
      <c r="T61" s="64"/>
      <c r="U61" s="64"/>
      <c r="V61" s="64"/>
      <c r="W61" s="64"/>
      <c r="X61" s="64"/>
      <c r="Y61" s="64"/>
      <c r="Z61" s="64"/>
    </row>
    <row r="62" spans="14:26" x14ac:dyDescent="0.25">
      <c r="N62" s="64"/>
      <c r="O62" s="64"/>
      <c r="P62" s="64"/>
      <c r="Q62" s="64"/>
      <c r="R62" s="64"/>
      <c r="S62" s="64"/>
      <c r="T62" s="64"/>
      <c r="U62" s="64"/>
      <c r="V62" s="64"/>
      <c r="W62" s="64"/>
      <c r="X62" s="64"/>
      <c r="Y62" s="64"/>
      <c r="Z62" s="64"/>
    </row>
    <row r="63" spans="14:26" x14ac:dyDescent="0.25">
      <c r="N63" s="64"/>
      <c r="O63" s="64"/>
      <c r="P63" s="64"/>
      <c r="Q63" s="64"/>
      <c r="R63" s="64"/>
      <c r="S63" s="64"/>
      <c r="T63" s="64"/>
      <c r="U63" s="64"/>
      <c r="V63" s="64"/>
      <c r="W63" s="64"/>
      <c r="X63" s="64"/>
      <c r="Y63" s="64"/>
      <c r="Z63" s="64"/>
    </row>
    <row r="64" spans="14:26" x14ac:dyDescent="0.25">
      <c r="N64" s="64"/>
      <c r="O64" s="64"/>
      <c r="P64" s="64"/>
      <c r="Q64" s="64"/>
      <c r="R64" s="64"/>
      <c r="S64" s="64"/>
      <c r="T64" s="64"/>
      <c r="U64" s="64"/>
      <c r="V64" s="64"/>
      <c r="W64" s="64"/>
      <c r="X64" s="64"/>
      <c r="Y64" s="64"/>
      <c r="Z64" s="64"/>
    </row>
    <row r="65" spans="14:26" x14ac:dyDescent="0.25">
      <c r="N65" s="64"/>
      <c r="O65" s="64"/>
      <c r="P65" s="64"/>
      <c r="Q65" s="64"/>
      <c r="R65" s="64"/>
      <c r="S65" s="64"/>
      <c r="T65" s="64"/>
      <c r="U65" s="64"/>
      <c r="V65" s="64"/>
      <c r="W65" s="64"/>
      <c r="X65" s="64"/>
      <c r="Y65" s="64"/>
      <c r="Z65" s="64"/>
    </row>
    <row r="66" spans="14:26" x14ac:dyDescent="0.25">
      <c r="N66" s="64"/>
      <c r="O66" s="64"/>
      <c r="P66" s="64"/>
      <c r="Q66" s="64"/>
      <c r="R66" s="64"/>
      <c r="S66" s="64"/>
      <c r="T66" s="64"/>
      <c r="U66" s="64"/>
      <c r="V66" s="64"/>
      <c r="W66" s="64"/>
      <c r="X66" s="64"/>
      <c r="Y66" s="64"/>
      <c r="Z66" s="64"/>
    </row>
    <row r="67" spans="14:26" x14ac:dyDescent="0.25">
      <c r="N67" s="64"/>
      <c r="O67" s="64"/>
      <c r="P67" s="64"/>
      <c r="Q67" s="64"/>
      <c r="R67" s="64"/>
      <c r="S67" s="64"/>
      <c r="T67" s="64"/>
      <c r="U67" s="64"/>
      <c r="V67" s="64"/>
      <c r="W67" s="64"/>
      <c r="X67" s="64"/>
      <c r="Y67" s="64"/>
      <c r="Z67" s="64"/>
    </row>
    <row r="68" spans="14:26" x14ac:dyDescent="0.25">
      <c r="N68" s="64"/>
      <c r="O68" s="64"/>
      <c r="P68" s="64"/>
      <c r="Q68" s="64"/>
      <c r="R68" s="64"/>
      <c r="S68" s="64"/>
      <c r="T68" s="64"/>
      <c r="U68" s="64"/>
      <c r="V68" s="64"/>
      <c r="W68" s="64"/>
      <c r="X68" s="64"/>
      <c r="Y68" s="64"/>
      <c r="Z68" s="64"/>
    </row>
    <row r="69" spans="14:26" x14ac:dyDescent="0.25">
      <c r="N69" s="64"/>
      <c r="O69" s="64"/>
      <c r="P69" s="64"/>
      <c r="Q69" s="64"/>
      <c r="R69" s="64"/>
      <c r="S69" s="64"/>
      <c r="T69" s="64"/>
      <c r="U69" s="64"/>
      <c r="V69" s="64"/>
      <c r="W69" s="64"/>
      <c r="X69" s="64"/>
      <c r="Y69" s="64"/>
      <c r="Z69" s="64"/>
    </row>
    <row r="70" spans="14:26" x14ac:dyDescent="0.25">
      <c r="N70" s="64"/>
      <c r="O70" s="64"/>
      <c r="P70" s="64"/>
      <c r="Q70" s="64"/>
      <c r="R70" s="64"/>
      <c r="S70" s="64"/>
      <c r="T70" s="64"/>
      <c r="U70" s="64"/>
      <c r="V70" s="64"/>
      <c r="W70" s="64"/>
      <c r="X70" s="64"/>
      <c r="Y70" s="64"/>
      <c r="Z70" s="64"/>
    </row>
    <row r="71" spans="14:26" x14ac:dyDescent="0.25">
      <c r="N71" s="64"/>
      <c r="O71" s="64"/>
      <c r="P71" s="64"/>
      <c r="Q71" s="64"/>
      <c r="R71" s="64"/>
      <c r="S71" s="64"/>
      <c r="T71" s="64"/>
      <c r="U71" s="64"/>
      <c r="V71" s="64"/>
      <c r="W71" s="64"/>
      <c r="X71" s="64"/>
      <c r="Y71" s="64"/>
      <c r="Z71" s="64"/>
    </row>
    <row r="72" spans="14:26" x14ac:dyDescent="0.25">
      <c r="N72" s="64"/>
      <c r="O72" s="64"/>
      <c r="P72" s="64"/>
      <c r="Q72" s="64"/>
      <c r="R72" s="64"/>
      <c r="S72" s="64"/>
      <c r="T72" s="64"/>
      <c r="U72" s="64"/>
      <c r="V72" s="64"/>
      <c r="W72" s="64"/>
      <c r="X72" s="64"/>
      <c r="Y72" s="64"/>
      <c r="Z72" s="64"/>
    </row>
    <row r="73" spans="14:26" x14ac:dyDescent="0.25">
      <c r="N73" s="64"/>
      <c r="O73" s="64"/>
      <c r="P73" s="64"/>
      <c r="Q73" s="64"/>
      <c r="R73" s="64"/>
      <c r="S73" s="64"/>
      <c r="T73" s="64"/>
      <c r="U73" s="64"/>
      <c r="V73" s="64"/>
      <c r="W73" s="64"/>
      <c r="X73" s="64"/>
      <c r="Y73" s="64"/>
      <c r="Z73" s="64"/>
    </row>
    <row r="74" spans="14:26" x14ac:dyDescent="0.25">
      <c r="N74" s="64"/>
      <c r="O74" s="64"/>
      <c r="P74" s="64"/>
      <c r="Q74" s="64"/>
      <c r="R74" s="64"/>
      <c r="S74" s="64"/>
      <c r="T74" s="64"/>
      <c r="U74" s="64"/>
      <c r="V74" s="64"/>
      <c r="W74" s="64"/>
      <c r="X74" s="64"/>
      <c r="Y74" s="64"/>
      <c r="Z74" s="64"/>
    </row>
    <row r="75" spans="14:26" x14ac:dyDescent="0.25">
      <c r="N75" s="64"/>
      <c r="O75" s="64"/>
      <c r="P75" s="64"/>
      <c r="Q75" s="64"/>
      <c r="R75" s="64"/>
      <c r="S75" s="64"/>
      <c r="T75" s="64"/>
      <c r="U75" s="64"/>
      <c r="V75" s="64"/>
      <c r="W75" s="64"/>
      <c r="X75" s="64"/>
      <c r="Y75" s="64"/>
      <c r="Z75" s="64"/>
    </row>
    <row r="76" spans="14:26" x14ac:dyDescent="0.25">
      <c r="N76" s="64"/>
      <c r="O76" s="64"/>
      <c r="P76" s="64"/>
      <c r="Q76" s="64"/>
      <c r="R76" s="64"/>
      <c r="S76" s="64"/>
      <c r="T76" s="64"/>
      <c r="U76" s="64"/>
      <c r="V76" s="64"/>
      <c r="W76" s="64"/>
      <c r="X76" s="64"/>
      <c r="Y76" s="64"/>
      <c r="Z76" s="64"/>
    </row>
    <row r="77" spans="14:26" x14ac:dyDescent="0.25">
      <c r="N77" s="64"/>
      <c r="O77" s="64"/>
      <c r="P77" s="64"/>
      <c r="Q77" s="64"/>
      <c r="R77" s="64"/>
      <c r="S77" s="64"/>
      <c r="T77" s="64"/>
      <c r="U77" s="64"/>
      <c r="V77" s="64"/>
      <c r="W77" s="64"/>
      <c r="X77" s="64"/>
      <c r="Y77" s="64"/>
      <c r="Z77" s="64"/>
    </row>
    <row r="78" spans="14:26" x14ac:dyDescent="0.25">
      <c r="N78" s="64"/>
      <c r="O78" s="64"/>
      <c r="P78" s="64"/>
      <c r="Q78" s="64"/>
      <c r="R78" s="64"/>
      <c r="S78" s="64"/>
      <c r="T78" s="64"/>
      <c r="U78" s="64"/>
      <c r="V78" s="64"/>
      <c r="W78" s="64"/>
      <c r="X78" s="64"/>
      <c r="Y78" s="64"/>
      <c r="Z78" s="64"/>
    </row>
    <row r="79" spans="14:26" x14ac:dyDescent="0.25">
      <c r="N79" s="64"/>
      <c r="O79" s="64"/>
      <c r="P79" s="64"/>
      <c r="Q79" s="64"/>
      <c r="R79" s="64"/>
      <c r="S79" s="64"/>
      <c r="T79" s="64"/>
      <c r="U79" s="64"/>
      <c r="V79" s="64"/>
      <c r="W79" s="64"/>
      <c r="X79" s="64"/>
      <c r="Y79" s="64"/>
      <c r="Z79" s="64"/>
    </row>
    <row r="80" spans="14:26" x14ac:dyDescent="0.25">
      <c r="N80" s="64"/>
      <c r="O80" s="64"/>
      <c r="P80" s="64"/>
      <c r="Q80" s="64"/>
      <c r="R80" s="64"/>
      <c r="S80" s="64"/>
      <c r="T80" s="64"/>
      <c r="U80" s="64"/>
      <c r="V80" s="64"/>
      <c r="W80" s="64"/>
      <c r="X80" s="64"/>
      <c r="Y80" s="64"/>
      <c r="Z80" s="64"/>
    </row>
    <row r="81" spans="14:26" x14ac:dyDescent="0.25">
      <c r="N81" s="64"/>
      <c r="O81" s="64"/>
      <c r="P81" s="64"/>
      <c r="Q81" s="64"/>
      <c r="R81" s="64"/>
      <c r="S81" s="64"/>
      <c r="T81" s="64"/>
      <c r="U81" s="64"/>
      <c r="V81" s="64"/>
      <c r="W81" s="64"/>
      <c r="X81" s="64"/>
      <c r="Y81" s="64"/>
      <c r="Z81" s="64"/>
    </row>
    <row r="82" spans="14:26" x14ac:dyDescent="0.25">
      <c r="N82" s="64"/>
      <c r="O82" s="64"/>
      <c r="P82" s="64"/>
      <c r="Q82" s="64"/>
      <c r="R82" s="64"/>
      <c r="S82" s="64"/>
      <c r="T82" s="64"/>
      <c r="U82" s="64"/>
      <c r="V82" s="64"/>
      <c r="W82" s="64"/>
      <c r="X82" s="64"/>
      <c r="Y82" s="64"/>
      <c r="Z82" s="64"/>
    </row>
    <row r="83" spans="14:26" x14ac:dyDescent="0.25">
      <c r="N83" s="64"/>
      <c r="O83" s="64"/>
      <c r="P83" s="64"/>
      <c r="Q83" s="64"/>
      <c r="R83" s="64"/>
      <c r="S83" s="64"/>
      <c r="T83" s="64"/>
      <c r="U83" s="64"/>
      <c r="V83" s="64"/>
      <c r="W83" s="64"/>
      <c r="X83" s="64"/>
      <c r="Y83" s="64"/>
      <c r="Z83" s="64"/>
    </row>
    <row r="84" spans="14:26" x14ac:dyDescent="0.25">
      <c r="N84" s="64"/>
      <c r="O84" s="64"/>
      <c r="P84" s="64"/>
      <c r="Q84" s="64"/>
      <c r="R84" s="64"/>
      <c r="S84" s="64"/>
      <c r="T84" s="64"/>
      <c r="U84" s="64"/>
      <c r="V84" s="64"/>
      <c r="W84" s="64"/>
      <c r="X84" s="64"/>
      <c r="Y84" s="64"/>
      <c r="Z84" s="64"/>
    </row>
    <row r="85" spans="14:26" x14ac:dyDescent="0.25">
      <c r="N85" s="64"/>
      <c r="O85" s="64"/>
      <c r="P85" s="64"/>
      <c r="Q85" s="64"/>
      <c r="R85" s="64"/>
      <c r="S85" s="64"/>
      <c r="T85" s="64"/>
      <c r="U85" s="64"/>
      <c r="V85" s="64"/>
      <c r="W85" s="64"/>
      <c r="X85" s="64"/>
      <c r="Y85" s="64"/>
      <c r="Z85" s="64"/>
    </row>
    <row r="86" spans="14:26" x14ac:dyDescent="0.25">
      <c r="N86" s="64"/>
      <c r="O86" s="64"/>
      <c r="P86" s="64"/>
      <c r="Q86" s="64"/>
      <c r="R86" s="64"/>
      <c r="S86" s="64"/>
      <c r="T86" s="64"/>
      <c r="U86" s="64"/>
      <c r="V86" s="64"/>
      <c r="W86" s="64"/>
      <c r="X86" s="64"/>
      <c r="Y86" s="64"/>
      <c r="Z86" s="64"/>
    </row>
    <row r="87" spans="14:26" x14ac:dyDescent="0.25">
      <c r="N87" s="64"/>
      <c r="O87" s="64"/>
      <c r="P87" s="64"/>
      <c r="Q87" s="64"/>
      <c r="R87" s="64"/>
      <c r="S87" s="64"/>
      <c r="T87" s="64"/>
      <c r="U87" s="64"/>
      <c r="V87" s="64"/>
      <c r="W87" s="64"/>
      <c r="X87" s="64"/>
      <c r="Y87" s="64"/>
      <c r="Z87" s="64"/>
    </row>
    <row r="88" spans="14:26" x14ac:dyDescent="0.25">
      <c r="N88" s="64"/>
      <c r="O88" s="64"/>
      <c r="P88" s="64"/>
      <c r="Q88" s="64"/>
      <c r="R88" s="64"/>
      <c r="S88" s="64"/>
      <c r="T88" s="64"/>
      <c r="U88" s="64"/>
      <c r="V88" s="64"/>
      <c r="W88" s="64"/>
      <c r="X88" s="64"/>
      <c r="Y88" s="64"/>
      <c r="Z88" s="64"/>
    </row>
    <row r="89" spans="14:26" x14ac:dyDescent="0.25">
      <c r="N89" s="64"/>
      <c r="O89" s="64"/>
      <c r="P89" s="64"/>
      <c r="Q89" s="64"/>
      <c r="R89" s="64"/>
      <c r="S89" s="64"/>
      <c r="T89" s="64"/>
      <c r="U89" s="64"/>
      <c r="V89" s="64"/>
      <c r="W89" s="64"/>
      <c r="X89" s="64"/>
      <c r="Y89" s="64"/>
      <c r="Z89" s="64"/>
    </row>
    <row r="90" spans="14:26" x14ac:dyDescent="0.25">
      <c r="N90" s="64"/>
      <c r="O90" s="64"/>
      <c r="P90" s="64"/>
      <c r="Q90" s="64"/>
      <c r="R90" s="64"/>
      <c r="S90" s="64"/>
      <c r="T90" s="64"/>
      <c r="U90" s="64"/>
      <c r="V90" s="64"/>
      <c r="W90" s="64"/>
      <c r="X90" s="64"/>
      <c r="Y90" s="64"/>
      <c r="Z90" s="64"/>
    </row>
    <row r="91" spans="14:26" x14ac:dyDescent="0.25">
      <c r="N91" s="64"/>
      <c r="O91" s="64"/>
      <c r="P91" s="64"/>
      <c r="Q91" s="64"/>
      <c r="R91" s="64"/>
      <c r="S91" s="64"/>
      <c r="T91" s="64"/>
      <c r="U91" s="64"/>
      <c r="V91" s="64"/>
      <c r="W91" s="64"/>
      <c r="X91" s="64"/>
      <c r="Y91" s="64"/>
      <c r="Z91" s="64"/>
    </row>
    <row r="92" spans="14:26" x14ac:dyDescent="0.25">
      <c r="N92" s="64"/>
      <c r="O92" s="64"/>
      <c r="P92" s="64"/>
      <c r="Q92" s="64"/>
      <c r="R92" s="64"/>
      <c r="S92" s="64"/>
      <c r="T92" s="64"/>
      <c r="U92" s="64"/>
      <c r="V92" s="64"/>
      <c r="W92" s="64"/>
      <c r="X92" s="64"/>
      <c r="Y92" s="64"/>
      <c r="Z92" s="64"/>
    </row>
    <row r="93" spans="14:26" x14ac:dyDescent="0.25">
      <c r="N93" s="64"/>
      <c r="O93" s="64"/>
      <c r="P93" s="64"/>
      <c r="Q93" s="64"/>
      <c r="R93" s="64"/>
      <c r="S93" s="64"/>
      <c r="T93" s="64"/>
      <c r="U93" s="64"/>
      <c r="V93" s="64"/>
      <c r="W93" s="64"/>
      <c r="X93" s="64"/>
      <c r="Y93" s="64"/>
      <c r="Z93" s="64"/>
    </row>
    <row r="94" spans="14:26" x14ac:dyDescent="0.25">
      <c r="N94" s="64"/>
      <c r="O94" s="64"/>
      <c r="P94" s="64"/>
      <c r="Q94" s="64"/>
      <c r="R94" s="64"/>
      <c r="S94" s="64"/>
      <c r="T94" s="64"/>
      <c r="U94" s="64"/>
      <c r="V94" s="64"/>
      <c r="W94" s="64"/>
      <c r="X94" s="64"/>
      <c r="Y94" s="64"/>
      <c r="Z94" s="64"/>
    </row>
    <row r="95" spans="14:26" x14ac:dyDescent="0.25">
      <c r="N95" s="64"/>
      <c r="O95" s="64"/>
      <c r="P95" s="64"/>
      <c r="Q95" s="64"/>
      <c r="R95" s="64"/>
      <c r="S95" s="64"/>
      <c r="T95" s="64"/>
      <c r="U95" s="64"/>
      <c r="V95" s="64"/>
      <c r="W95" s="64"/>
      <c r="X95" s="64"/>
      <c r="Y95" s="64"/>
      <c r="Z95" s="64"/>
    </row>
    <row r="96" spans="14:26" x14ac:dyDescent="0.25">
      <c r="N96" s="64"/>
      <c r="O96" s="64"/>
      <c r="P96" s="64"/>
      <c r="Q96" s="64"/>
      <c r="R96" s="64"/>
      <c r="S96" s="64"/>
      <c r="T96" s="64"/>
      <c r="U96" s="64"/>
      <c r="V96" s="64"/>
      <c r="W96" s="64"/>
      <c r="X96" s="64"/>
      <c r="Y96" s="64"/>
      <c r="Z96" s="64"/>
    </row>
    <row r="97" spans="4:26" x14ac:dyDescent="0.25">
      <c r="N97" s="64"/>
      <c r="O97" s="64"/>
      <c r="P97" s="64"/>
      <c r="Q97" s="64"/>
      <c r="R97" s="64"/>
      <c r="S97" s="64"/>
      <c r="T97" s="64"/>
      <c r="U97" s="64"/>
      <c r="V97" s="64"/>
      <c r="W97" s="64"/>
      <c r="X97" s="64"/>
      <c r="Y97" s="64"/>
      <c r="Z97" s="64"/>
    </row>
    <row r="98" spans="4:26" x14ac:dyDescent="0.25">
      <c r="N98" s="64"/>
      <c r="O98" s="64"/>
      <c r="P98" s="64"/>
      <c r="Q98" s="64"/>
      <c r="R98" s="64"/>
      <c r="S98" s="64"/>
      <c r="T98" s="64"/>
      <c r="U98" s="64"/>
      <c r="V98" s="64"/>
      <c r="W98" s="64"/>
      <c r="X98" s="64"/>
      <c r="Y98" s="64"/>
      <c r="Z98" s="64"/>
    </row>
    <row r="99" spans="4:26" x14ac:dyDescent="0.25">
      <c r="N99" s="64"/>
      <c r="O99" s="64"/>
      <c r="P99" s="64"/>
      <c r="Q99" s="64"/>
      <c r="R99" s="64"/>
      <c r="S99" s="64"/>
      <c r="T99" s="64"/>
      <c r="U99" s="64"/>
      <c r="V99" s="64"/>
      <c r="W99" s="64"/>
      <c r="X99" s="64"/>
      <c r="Y99" s="64"/>
      <c r="Z99" s="64"/>
    </row>
    <row r="100" spans="4:26" x14ac:dyDescent="0.25">
      <c r="N100" s="64"/>
      <c r="O100" s="64"/>
      <c r="P100" s="64"/>
      <c r="Q100" s="64"/>
      <c r="R100" s="64"/>
      <c r="S100" s="64"/>
      <c r="T100" s="64"/>
      <c r="U100" s="64"/>
      <c r="V100" s="64"/>
      <c r="W100" s="64"/>
      <c r="X100" s="64"/>
      <c r="Y100" s="64"/>
      <c r="Z100" s="64"/>
    </row>
    <row r="101" spans="4:26" x14ac:dyDescent="0.25">
      <c r="N101" s="64"/>
      <c r="O101" s="64"/>
      <c r="P101" s="64"/>
      <c r="Q101" s="64"/>
      <c r="R101" s="64"/>
      <c r="S101" s="64"/>
      <c r="T101" s="64"/>
      <c r="U101" s="64"/>
      <c r="V101" s="64"/>
      <c r="W101" s="64"/>
      <c r="X101" s="64"/>
      <c r="Y101" s="64"/>
      <c r="Z101" s="64"/>
    </row>
    <row r="102" spans="4:26" x14ac:dyDescent="0.25">
      <c r="N102" s="64"/>
      <c r="O102" s="64"/>
      <c r="P102" s="64"/>
      <c r="Q102" s="64"/>
      <c r="R102" s="64"/>
      <c r="S102" s="64"/>
      <c r="T102" s="64"/>
      <c r="U102" s="64"/>
      <c r="V102" s="64"/>
      <c r="W102" s="64"/>
      <c r="X102" s="64"/>
      <c r="Y102" s="64"/>
      <c r="Z102" s="64"/>
    </row>
    <row r="103" spans="4:26" x14ac:dyDescent="0.25">
      <c r="N103" s="64"/>
      <c r="O103" s="64"/>
      <c r="P103" s="64"/>
      <c r="Q103" s="64"/>
      <c r="R103" s="64"/>
      <c r="S103" s="64"/>
      <c r="T103" s="64"/>
      <c r="U103" s="64"/>
      <c r="V103" s="64"/>
      <c r="W103" s="64"/>
      <c r="X103" s="64"/>
      <c r="Y103" s="64"/>
      <c r="Z103" s="64"/>
    </row>
    <row r="104" spans="4:26" x14ac:dyDescent="0.25">
      <c r="N104" s="64"/>
      <c r="O104" s="64"/>
      <c r="P104" s="64"/>
      <c r="Q104" s="64"/>
      <c r="R104" s="64"/>
      <c r="S104" s="64"/>
      <c r="T104" s="64"/>
      <c r="U104" s="64"/>
      <c r="V104" s="64"/>
      <c r="W104" s="64"/>
      <c r="X104" s="64"/>
      <c r="Y104" s="64"/>
      <c r="Z104" s="64"/>
    </row>
    <row r="105" spans="4:26" x14ac:dyDescent="0.25">
      <c r="N105" s="64"/>
      <c r="O105" s="64"/>
      <c r="P105" s="64"/>
      <c r="Q105" s="64"/>
      <c r="R105" s="64"/>
      <c r="S105" s="64"/>
      <c r="T105" s="64"/>
      <c r="U105" s="64"/>
      <c r="V105" s="64"/>
      <c r="W105" s="64"/>
      <c r="X105" s="64"/>
      <c r="Y105" s="64"/>
      <c r="Z105" s="64"/>
    </row>
    <row r="106" spans="4:26" x14ac:dyDescent="0.25">
      <c r="N106" s="64"/>
      <c r="O106" s="64"/>
      <c r="P106" s="64"/>
      <c r="Q106" s="64"/>
      <c r="R106" s="64"/>
      <c r="S106" s="64"/>
      <c r="T106" s="64"/>
      <c r="U106" s="64"/>
      <c r="V106" s="64"/>
      <c r="W106" s="64"/>
      <c r="X106" s="64"/>
      <c r="Y106" s="64"/>
      <c r="Z106" s="64"/>
    </row>
    <row r="107" spans="4:26" x14ac:dyDescent="0.25">
      <c r="N107" s="64"/>
      <c r="O107" s="64"/>
      <c r="P107" s="64"/>
      <c r="Q107" s="64"/>
      <c r="R107" s="64"/>
      <c r="S107" s="64"/>
      <c r="T107" s="64"/>
      <c r="U107" s="64"/>
      <c r="V107" s="64"/>
      <c r="W107" s="64"/>
      <c r="X107" s="64"/>
      <c r="Y107" s="64"/>
      <c r="Z107" s="64"/>
    </row>
    <row r="108" spans="4:26" x14ac:dyDescent="0.25">
      <c r="N108" s="64"/>
      <c r="O108" s="64"/>
      <c r="P108" s="64"/>
      <c r="Q108" s="64"/>
      <c r="R108" s="64"/>
      <c r="S108" s="64"/>
      <c r="T108" s="64"/>
      <c r="U108" s="64"/>
      <c r="V108" s="64"/>
      <c r="W108" s="64"/>
      <c r="X108" s="64"/>
      <c r="Y108" s="64"/>
      <c r="Z108" s="64"/>
    </row>
    <row r="109" spans="4:26" x14ac:dyDescent="0.25">
      <c r="N109" s="64"/>
      <c r="O109" s="64"/>
      <c r="P109" s="64"/>
      <c r="Q109" s="64"/>
      <c r="R109" s="64"/>
      <c r="S109" s="64"/>
      <c r="T109" s="64"/>
      <c r="U109" s="64"/>
      <c r="V109" s="64"/>
      <c r="W109" s="64"/>
      <c r="X109" s="64"/>
      <c r="Y109" s="64"/>
      <c r="Z109" s="64"/>
    </row>
    <row r="110" spans="4:26" x14ac:dyDescent="0.25">
      <c r="N110" s="64"/>
      <c r="O110" s="64"/>
      <c r="P110" s="64"/>
      <c r="Q110" s="64"/>
      <c r="R110" s="64"/>
      <c r="S110" s="64"/>
      <c r="T110" s="64"/>
      <c r="U110" s="64"/>
      <c r="V110" s="64"/>
      <c r="W110" s="64"/>
      <c r="X110" s="64"/>
      <c r="Y110" s="64"/>
      <c r="Z110" s="64"/>
    </row>
    <row r="111" spans="4:26" x14ac:dyDescent="0.25">
      <c r="N111" s="64"/>
      <c r="O111" s="64"/>
      <c r="P111" s="64"/>
      <c r="Q111" s="64"/>
      <c r="R111" s="64"/>
      <c r="S111" s="64"/>
      <c r="T111" s="64"/>
      <c r="U111" s="64"/>
      <c r="V111" s="64"/>
      <c r="W111" s="64"/>
      <c r="X111" s="64"/>
      <c r="Y111" s="64"/>
      <c r="Z111" s="64"/>
    </row>
    <row r="112" spans="4:26" ht="15.75" x14ac:dyDescent="0.25">
      <c r="D112" s="2" t="s">
        <v>162</v>
      </c>
      <c r="N112" s="64"/>
      <c r="O112" s="64"/>
      <c r="P112" s="64"/>
      <c r="Q112" s="64"/>
      <c r="R112" s="64"/>
      <c r="S112" s="64"/>
      <c r="T112" s="64"/>
      <c r="U112" s="64"/>
      <c r="V112" s="64"/>
      <c r="W112" s="64"/>
      <c r="X112" s="64"/>
      <c r="Y112" s="64"/>
      <c r="Z112" s="64"/>
    </row>
    <row r="113" spans="14:26" x14ac:dyDescent="0.25">
      <c r="N113" s="64"/>
      <c r="O113" s="64"/>
      <c r="P113" s="64"/>
      <c r="Q113" s="64"/>
      <c r="R113" s="64"/>
      <c r="S113" s="64"/>
      <c r="T113" s="64"/>
      <c r="U113" s="64"/>
      <c r="V113" s="64"/>
      <c r="W113" s="64"/>
      <c r="X113" s="64"/>
      <c r="Y113" s="64"/>
      <c r="Z113" s="64"/>
    </row>
  </sheetData>
  <sheetProtection sheet="1" objects="1" scenarios="1" formatCells="0" selectLockedCells="1"/>
  <hyperlinks>
    <hyperlink ref="F2" r:id="rId1" display="http://www.womackmachine.com/engineering-toolbox/design-data-sheets/design-data-sheet-4.aspx" xr:uid="{00000000-0004-0000-0500-000000000000}"/>
    <hyperlink ref="B6" r:id="rId2" xr:uid="{00000000-0004-0000-0500-000001000000}"/>
  </hyperlinks>
  <pageMargins left="0.7" right="0.7" top="0.75" bottom="0.75" header="0.3" footer="0.3"/>
  <pageSetup orientation="landscape" horizontalDpi="300" verticalDpi="30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U164"/>
  <sheetViews>
    <sheetView zoomScaleNormal="100" workbookViewId="0">
      <selection activeCell="L1" sqref="L1"/>
    </sheetView>
  </sheetViews>
  <sheetFormatPr defaultRowHeight="15" x14ac:dyDescent="0.25"/>
  <cols>
    <col min="1" max="1" width="3.140625" customWidth="1"/>
    <col min="2" max="2" width="40.140625" customWidth="1"/>
    <col min="3" max="3" width="20.140625" customWidth="1"/>
  </cols>
  <sheetData>
    <row r="1" spans="2:21" ht="23.25" x14ac:dyDescent="0.35">
      <c r="B1" s="101" t="s">
        <v>328</v>
      </c>
      <c r="G1" s="1" t="s">
        <v>288</v>
      </c>
      <c r="L1" s="64"/>
      <c r="M1" s="64"/>
      <c r="N1" s="64"/>
      <c r="O1" s="64"/>
      <c r="P1" s="64"/>
      <c r="Q1" s="64"/>
      <c r="R1" s="64"/>
      <c r="S1" s="64"/>
      <c r="T1" s="64"/>
      <c r="U1" s="64"/>
    </row>
    <row r="2" spans="2:21" x14ac:dyDescent="0.25">
      <c r="B2" s="8" t="s">
        <v>330</v>
      </c>
      <c r="J2" s="64"/>
      <c r="K2" s="83"/>
      <c r="L2" s="64"/>
      <c r="M2" s="64"/>
      <c r="N2" s="64"/>
      <c r="O2" s="64"/>
      <c r="P2" s="64"/>
      <c r="Q2" s="64"/>
      <c r="R2" s="64"/>
      <c r="S2" s="64"/>
      <c r="T2" s="64"/>
      <c r="U2" s="64"/>
    </row>
    <row r="3" spans="2:21" ht="15.75" x14ac:dyDescent="0.25">
      <c r="B3" s="4"/>
      <c r="J3" s="64"/>
      <c r="K3" s="64"/>
      <c r="L3" s="83"/>
      <c r="M3" s="64"/>
      <c r="N3" s="64"/>
      <c r="O3" s="64"/>
      <c r="P3" s="64"/>
      <c r="Q3" s="64"/>
      <c r="R3" s="64"/>
      <c r="S3" s="64"/>
      <c r="T3" s="64"/>
      <c r="U3" s="64"/>
    </row>
    <row r="4" spans="2:21" ht="18" x14ac:dyDescent="0.25">
      <c r="B4" s="5" t="s">
        <v>207</v>
      </c>
      <c r="J4" s="64"/>
      <c r="K4" s="64"/>
      <c r="L4" s="64"/>
      <c r="M4" s="64"/>
      <c r="N4" s="64"/>
      <c r="O4" s="64"/>
      <c r="P4" s="64"/>
      <c r="Q4" s="64"/>
      <c r="R4" s="64"/>
      <c r="S4" s="64"/>
      <c r="T4" s="64"/>
      <c r="U4" s="64"/>
    </row>
    <row r="5" spans="2:21" ht="15.75" x14ac:dyDescent="0.25">
      <c r="B5" s="57" t="s">
        <v>206</v>
      </c>
      <c r="J5" s="64"/>
      <c r="K5" s="64"/>
      <c r="L5" s="64"/>
      <c r="M5" s="64"/>
      <c r="N5" s="64"/>
      <c r="O5" s="64"/>
      <c r="P5" s="64"/>
      <c r="Q5" s="64"/>
      <c r="R5" s="64"/>
      <c r="S5" s="64"/>
      <c r="T5" s="64"/>
      <c r="U5" s="64"/>
    </row>
    <row r="6" spans="2:21" x14ac:dyDescent="0.25">
      <c r="B6" s="3" t="s">
        <v>205</v>
      </c>
      <c r="J6" s="64"/>
      <c r="K6" s="64"/>
      <c r="L6" s="64"/>
      <c r="M6" s="64"/>
      <c r="N6" s="64"/>
      <c r="O6" s="64"/>
      <c r="P6" s="64"/>
      <c r="Q6" s="64"/>
      <c r="R6" s="64"/>
      <c r="S6" s="64"/>
      <c r="T6" s="64"/>
      <c r="U6" s="64"/>
    </row>
    <row r="7" spans="2:21" x14ac:dyDescent="0.25">
      <c r="J7" s="64"/>
      <c r="K7" s="64"/>
      <c r="L7" s="64"/>
      <c r="M7" s="64"/>
      <c r="N7" s="64"/>
      <c r="O7" s="64"/>
      <c r="P7" s="64"/>
      <c r="Q7" s="64"/>
      <c r="R7" s="64"/>
      <c r="S7" s="64"/>
      <c r="T7" s="64"/>
      <c r="U7" s="64"/>
    </row>
    <row r="8" spans="2:21" x14ac:dyDescent="0.25">
      <c r="J8" s="64"/>
      <c r="K8" s="64"/>
      <c r="L8" s="64"/>
      <c r="M8" s="64"/>
      <c r="N8" s="64"/>
      <c r="O8" s="64"/>
      <c r="P8" s="64"/>
      <c r="Q8" s="64"/>
      <c r="R8" s="64"/>
      <c r="S8" s="64"/>
      <c r="T8" s="64"/>
      <c r="U8" s="64"/>
    </row>
    <row r="9" spans="2:21" x14ac:dyDescent="0.25">
      <c r="J9" s="64"/>
      <c r="K9" s="64"/>
      <c r="L9" s="64"/>
      <c r="M9" s="64"/>
      <c r="N9" s="64"/>
      <c r="O9" s="64"/>
      <c r="P9" s="64"/>
      <c r="Q9" s="64"/>
      <c r="R9" s="64"/>
      <c r="S9" s="64"/>
      <c r="T9" s="64"/>
      <c r="U9" s="64"/>
    </row>
    <row r="10" spans="2:21" x14ac:dyDescent="0.25">
      <c r="J10" s="64"/>
      <c r="K10" s="64"/>
      <c r="L10" s="64"/>
      <c r="M10" s="64"/>
      <c r="N10" s="64"/>
      <c r="O10" s="64"/>
      <c r="P10" s="64"/>
      <c r="Q10" s="64"/>
      <c r="R10" s="64"/>
      <c r="S10" s="64"/>
      <c r="T10" s="64"/>
      <c r="U10" s="64"/>
    </row>
    <row r="11" spans="2:21" x14ac:dyDescent="0.25">
      <c r="J11" s="64"/>
      <c r="K11" s="64"/>
      <c r="L11" s="64"/>
      <c r="M11" s="64"/>
      <c r="N11" s="64"/>
      <c r="O11" s="64"/>
      <c r="P11" s="64"/>
      <c r="Q11" s="64"/>
      <c r="R11" s="64"/>
      <c r="S11" s="64"/>
      <c r="T11" s="64"/>
      <c r="U11" s="64"/>
    </row>
    <row r="12" spans="2:21" x14ac:dyDescent="0.25">
      <c r="J12" s="64"/>
      <c r="K12" s="64"/>
      <c r="L12" s="64"/>
      <c r="M12" s="64"/>
      <c r="N12" s="64"/>
      <c r="O12" s="64"/>
      <c r="P12" s="64"/>
      <c r="Q12" s="64"/>
      <c r="R12" s="64"/>
      <c r="S12" s="64"/>
      <c r="T12" s="64"/>
      <c r="U12" s="64"/>
    </row>
    <row r="13" spans="2:21" x14ac:dyDescent="0.25">
      <c r="J13" s="64"/>
      <c r="K13" s="64"/>
      <c r="L13" s="64"/>
      <c r="M13" s="64"/>
      <c r="N13" s="64"/>
      <c r="O13" s="64"/>
      <c r="P13" s="64"/>
      <c r="Q13" s="64"/>
      <c r="R13" s="64"/>
      <c r="S13" s="64"/>
      <c r="T13" s="64"/>
      <c r="U13" s="64"/>
    </row>
    <row r="14" spans="2:21" x14ac:dyDescent="0.25">
      <c r="J14" s="64"/>
      <c r="K14" s="64"/>
      <c r="L14" s="64"/>
      <c r="M14" s="64"/>
      <c r="N14" s="64"/>
      <c r="O14" s="64"/>
      <c r="P14" s="64"/>
      <c r="Q14" s="64"/>
      <c r="R14" s="64"/>
      <c r="S14" s="64"/>
      <c r="T14" s="64"/>
      <c r="U14" s="64"/>
    </row>
    <row r="15" spans="2:21" x14ac:dyDescent="0.25">
      <c r="J15" s="64"/>
      <c r="K15" s="64"/>
      <c r="L15" s="64"/>
      <c r="M15" s="64"/>
      <c r="N15" s="64"/>
      <c r="O15" s="64"/>
      <c r="P15" s="64"/>
      <c r="Q15" s="64"/>
      <c r="R15" s="64"/>
      <c r="S15" s="64"/>
      <c r="T15" s="64"/>
      <c r="U15" s="64"/>
    </row>
    <row r="16" spans="2:21" x14ac:dyDescent="0.25">
      <c r="J16" s="64"/>
      <c r="K16" s="64"/>
      <c r="L16" s="64"/>
      <c r="M16" s="64"/>
      <c r="N16" s="64"/>
      <c r="O16" s="64"/>
      <c r="P16" s="64"/>
      <c r="Q16" s="64"/>
      <c r="R16" s="64"/>
      <c r="S16" s="64"/>
      <c r="T16" s="64"/>
      <c r="U16" s="64"/>
    </row>
    <row r="17" spans="10:21" x14ac:dyDescent="0.25">
      <c r="J17" s="64"/>
      <c r="K17" s="64"/>
      <c r="L17" s="64"/>
      <c r="M17" s="64"/>
      <c r="N17" s="64"/>
      <c r="O17" s="64"/>
      <c r="P17" s="64"/>
      <c r="Q17" s="64"/>
      <c r="R17" s="64"/>
      <c r="S17" s="64"/>
      <c r="T17" s="64"/>
      <c r="U17" s="64"/>
    </row>
    <row r="18" spans="10:21" x14ac:dyDescent="0.25">
      <c r="J18" s="64"/>
      <c r="K18" s="64"/>
      <c r="L18" s="64"/>
      <c r="M18" s="64"/>
      <c r="N18" s="64"/>
      <c r="O18" s="64"/>
      <c r="P18" s="64"/>
      <c r="Q18" s="64"/>
      <c r="R18" s="64"/>
      <c r="S18" s="64"/>
      <c r="T18" s="64"/>
      <c r="U18" s="64"/>
    </row>
    <row r="19" spans="10:21" x14ac:dyDescent="0.25">
      <c r="J19" s="64"/>
      <c r="K19" s="64"/>
      <c r="L19" s="64"/>
      <c r="M19" s="64"/>
      <c r="N19" s="64"/>
      <c r="O19" s="64"/>
      <c r="P19" s="64"/>
      <c r="Q19" s="64"/>
      <c r="R19" s="64"/>
      <c r="S19" s="64"/>
      <c r="T19" s="64"/>
      <c r="U19" s="64"/>
    </row>
    <row r="20" spans="10:21" x14ac:dyDescent="0.25">
      <c r="J20" s="64"/>
      <c r="K20" s="64"/>
      <c r="L20" s="64"/>
      <c r="M20" s="64"/>
      <c r="N20" s="64"/>
      <c r="O20" s="64"/>
      <c r="P20" s="64"/>
      <c r="Q20" s="64"/>
      <c r="R20" s="64"/>
      <c r="S20" s="64"/>
      <c r="T20" s="64"/>
      <c r="U20" s="64"/>
    </row>
    <row r="21" spans="10:21" x14ac:dyDescent="0.25">
      <c r="J21" s="64"/>
      <c r="K21" s="64"/>
      <c r="L21" s="64"/>
      <c r="M21" s="64"/>
      <c r="N21" s="64"/>
      <c r="O21" s="64"/>
      <c r="P21" s="64"/>
      <c r="Q21" s="64"/>
      <c r="R21" s="64"/>
      <c r="S21" s="64"/>
      <c r="T21" s="64"/>
      <c r="U21" s="64"/>
    </row>
    <row r="22" spans="10:21" x14ac:dyDescent="0.25">
      <c r="J22" s="64"/>
      <c r="K22" s="64"/>
      <c r="L22" s="64"/>
      <c r="M22" s="64"/>
      <c r="N22" s="64"/>
      <c r="O22" s="64"/>
      <c r="P22" s="64"/>
      <c r="Q22" s="64"/>
      <c r="R22" s="64"/>
      <c r="S22" s="64"/>
      <c r="T22" s="64"/>
      <c r="U22" s="64"/>
    </row>
    <row r="23" spans="10:21" x14ac:dyDescent="0.25">
      <c r="J23" s="64"/>
      <c r="K23" s="64"/>
      <c r="L23" s="64"/>
      <c r="M23" s="64"/>
      <c r="N23" s="64"/>
      <c r="O23" s="64"/>
      <c r="P23" s="64"/>
      <c r="Q23" s="64"/>
      <c r="R23" s="64"/>
      <c r="S23" s="64"/>
      <c r="T23" s="64"/>
      <c r="U23" s="64"/>
    </row>
    <row r="24" spans="10:21" x14ac:dyDescent="0.25">
      <c r="J24" s="64"/>
      <c r="K24" s="64"/>
      <c r="L24" s="64"/>
      <c r="M24" s="64"/>
      <c r="N24" s="64"/>
      <c r="O24" s="64"/>
      <c r="P24" s="64"/>
      <c r="Q24" s="64"/>
      <c r="R24" s="64"/>
      <c r="S24" s="64"/>
      <c r="T24" s="64"/>
      <c r="U24" s="64"/>
    </row>
    <row r="25" spans="10:21" x14ac:dyDescent="0.25">
      <c r="J25" s="64"/>
      <c r="K25" s="64"/>
      <c r="L25" s="64"/>
      <c r="M25" s="64"/>
      <c r="N25" s="64"/>
      <c r="O25" s="64"/>
      <c r="P25" s="64"/>
      <c r="Q25" s="64"/>
      <c r="R25" s="64"/>
      <c r="S25" s="64"/>
      <c r="T25" s="64"/>
      <c r="U25" s="64"/>
    </row>
    <row r="26" spans="10:21" x14ac:dyDescent="0.25">
      <c r="J26" s="64"/>
      <c r="K26" s="64"/>
      <c r="L26" s="64"/>
      <c r="M26" s="64"/>
      <c r="N26" s="64"/>
      <c r="O26" s="64"/>
      <c r="P26" s="64"/>
      <c r="Q26" s="64"/>
      <c r="R26" s="64"/>
      <c r="S26" s="64"/>
      <c r="T26" s="64"/>
      <c r="U26" s="64"/>
    </row>
    <row r="27" spans="10:21" x14ac:dyDescent="0.25">
      <c r="J27" s="64"/>
      <c r="K27" s="64"/>
      <c r="L27" s="64"/>
      <c r="M27" s="64"/>
      <c r="N27" s="64"/>
      <c r="O27" s="64"/>
      <c r="P27" s="64"/>
      <c r="Q27" s="64"/>
      <c r="R27" s="64"/>
      <c r="S27" s="64"/>
      <c r="T27" s="64"/>
      <c r="U27" s="64"/>
    </row>
    <row r="28" spans="10:21" x14ac:dyDescent="0.25">
      <c r="J28" s="64"/>
      <c r="K28" s="64"/>
      <c r="L28" s="64"/>
      <c r="M28" s="64"/>
      <c r="N28" s="64"/>
      <c r="O28" s="64"/>
      <c r="P28" s="64"/>
      <c r="Q28" s="64"/>
      <c r="R28" s="64"/>
      <c r="S28" s="64"/>
      <c r="T28" s="64"/>
      <c r="U28" s="64"/>
    </row>
    <row r="29" spans="10:21" x14ac:dyDescent="0.25">
      <c r="J29" s="64"/>
      <c r="K29" s="64"/>
      <c r="L29" s="64"/>
      <c r="M29" s="64"/>
      <c r="N29" s="64"/>
      <c r="O29" s="64"/>
      <c r="P29" s="64"/>
      <c r="Q29" s="64"/>
      <c r="R29" s="64"/>
      <c r="S29" s="64"/>
      <c r="T29" s="64"/>
      <c r="U29" s="64"/>
    </row>
    <row r="30" spans="10:21" x14ac:dyDescent="0.25">
      <c r="J30" s="64"/>
      <c r="K30" s="64"/>
      <c r="L30" s="64"/>
      <c r="M30" s="64"/>
      <c r="N30" s="64"/>
      <c r="O30" s="64"/>
      <c r="P30" s="64"/>
      <c r="Q30" s="64"/>
      <c r="R30" s="64"/>
      <c r="S30" s="64"/>
      <c r="T30" s="64"/>
      <c r="U30" s="64"/>
    </row>
    <row r="31" spans="10:21" x14ac:dyDescent="0.25">
      <c r="J31" s="64"/>
      <c r="K31" s="64"/>
      <c r="L31" s="64"/>
      <c r="M31" s="64"/>
      <c r="N31" s="64"/>
      <c r="O31" s="64"/>
      <c r="P31" s="64"/>
      <c r="Q31" s="64"/>
      <c r="R31" s="64"/>
      <c r="S31" s="64"/>
      <c r="T31" s="64"/>
      <c r="U31" s="64"/>
    </row>
    <row r="32" spans="10:21" x14ac:dyDescent="0.25">
      <c r="J32" s="64"/>
      <c r="K32" s="64"/>
      <c r="L32" s="64"/>
      <c r="M32" s="64"/>
      <c r="N32" s="64"/>
      <c r="O32" s="64"/>
      <c r="P32" s="64"/>
      <c r="Q32" s="64"/>
      <c r="R32" s="64"/>
      <c r="S32" s="64"/>
      <c r="T32" s="64"/>
      <c r="U32" s="64"/>
    </row>
    <row r="33" spans="10:21" x14ac:dyDescent="0.25">
      <c r="J33" s="64"/>
      <c r="K33" s="64"/>
      <c r="L33" s="64"/>
      <c r="M33" s="64"/>
      <c r="N33" s="64"/>
      <c r="O33" s="64"/>
      <c r="P33" s="64"/>
      <c r="Q33" s="64"/>
      <c r="R33" s="64"/>
      <c r="S33" s="64"/>
      <c r="T33" s="64"/>
      <c r="U33" s="64"/>
    </row>
    <row r="34" spans="10:21" x14ac:dyDescent="0.25">
      <c r="J34" s="64"/>
      <c r="K34" s="64"/>
      <c r="L34" s="64"/>
      <c r="M34" s="64"/>
      <c r="N34" s="64"/>
      <c r="O34" s="64"/>
      <c r="P34" s="64"/>
      <c r="Q34" s="64"/>
      <c r="R34" s="64"/>
      <c r="S34" s="64"/>
      <c r="T34" s="64"/>
      <c r="U34" s="64"/>
    </row>
    <row r="35" spans="10:21" x14ac:dyDescent="0.25">
      <c r="J35" s="64"/>
      <c r="K35" s="64"/>
      <c r="L35" s="64"/>
      <c r="M35" s="64"/>
      <c r="N35" s="64"/>
      <c r="O35" s="64"/>
      <c r="P35" s="64"/>
      <c r="Q35" s="64"/>
      <c r="R35" s="64"/>
      <c r="S35" s="64"/>
      <c r="T35" s="64"/>
      <c r="U35" s="64"/>
    </row>
    <row r="36" spans="10:21" x14ac:dyDescent="0.25">
      <c r="J36" s="64"/>
      <c r="K36" s="64"/>
      <c r="L36" s="64"/>
      <c r="M36" s="64"/>
      <c r="N36" s="64"/>
      <c r="O36" s="64"/>
      <c r="P36" s="64"/>
      <c r="Q36" s="64"/>
      <c r="R36" s="64"/>
      <c r="S36" s="64"/>
      <c r="T36" s="64"/>
      <c r="U36" s="64"/>
    </row>
    <row r="37" spans="10:21" x14ac:dyDescent="0.25">
      <c r="J37" s="64"/>
      <c r="K37" s="64"/>
      <c r="L37" s="64"/>
      <c r="M37" s="64"/>
      <c r="N37" s="64"/>
      <c r="O37" s="64"/>
      <c r="P37" s="64"/>
      <c r="Q37" s="64"/>
      <c r="R37" s="64"/>
      <c r="S37" s="64"/>
      <c r="T37" s="64"/>
      <c r="U37" s="64"/>
    </row>
    <row r="38" spans="10:21" x14ac:dyDescent="0.25">
      <c r="J38" s="64"/>
      <c r="K38" s="64"/>
      <c r="L38" s="64"/>
      <c r="M38" s="64"/>
      <c r="N38" s="64"/>
      <c r="O38" s="64"/>
      <c r="P38" s="64"/>
      <c r="Q38" s="64"/>
      <c r="R38" s="64"/>
      <c r="S38" s="64"/>
      <c r="T38" s="64"/>
      <c r="U38" s="64"/>
    </row>
    <row r="39" spans="10:21" x14ac:dyDescent="0.25">
      <c r="J39" s="64"/>
      <c r="K39" s="64"/>
      <c r="L39" s="64"/>
      <c r="M39" s="64"/>
      <c r="N39" s="64"/>
      <c r="O39" s="64"/>
      <c r="P39" s="64"/>
      <c r="Q39" s="64"/>
      <c r="R39" s="64"/>
      <c r="S39" s="64"/>
      <c r="T39" s="64"/>
      <c r="U39" s="64"/>
    </row>
    <row r="40" spans="10:21" x14ac:dyDescent="0.25">
      <c r="J40" s="64"/>
      <c r="K40" s="64"/>
      <c r="L40" s="64"/>
      <c r="M40" s="64"/>
      <c r="N40" s="64"/>
      <c r="O40" s="64"/>
      <c r="P40" s="64"/>
      <c r="Q40" s="64"/>
      <c r="R40" s="64"/>
      <c r="S40" s="64"/>
      <c r="T40" s="64"/>
      <c r="U40" s="64"/>
    </row>
    <row r="41" spans="10:21" x14ac:dyDescent="0.25">
      <c r="J41" s="64"/>
      <c r="K41" s="64"/>
      <c r="L41" s="64"/>
      <c r="M41" s="64"/>
      <c r="N41" s="64"/>
      <c r="O41" s="64"/>
      <c r="P41" s="64"/>
      <c r="Q41" s="64"/>
      <c r="R41" s="64"/>
      <c r="S41" s="64"/>
      <c r="T41" s="64"/>
      <c r="U41" s="64"/>
    </row>
    <row r="42" spans="10:21" x14ac:dyDescent="0.25">
      <c r="J42" s="64"/>
      <c r="K42" s="64"/>
      <c r="L42" s="64"/>
      <c r="M42" s="64"/>
      <c r="N42" s="64"/>
      <c r="O42" s="64"/>
      <c r="P42" s="64"/>
      <c r="Q42" s="64"/>
      <c r="R42" s="64"/>
      <c r="S42" s="64"/>
      <c r="T42" s="64"/>
      <c r="U42" s="64"/>
    </row>
    <row r="43" spans="10:21" x14ac:dyDescent="0.25">
      <c r="J43" s="64"/>
      <c r="K43" s="64"/>
      <c r="L43" s="64"/>
      <c r="M43" s="64"/>
      <c r="N43" s="64"/>
      <c r="O43" s="64"/>
      <c r="P43" s="64"/>
      <c r="Q43" s="64"/>
      <c r="R43" s="64"/>
      <c r="S43" s="64"/>
      <c r="T43" s="64"/>
      <c r="U43" s="64"/>
    </row>
    <row r="44" spans="10:21" x14ac:dyDescent="0.25">
      <c r="J44" s="64"/>
      <c r="K44" s="64"/>
      <c r="L44" s="64"/>
      <c r="M44" s="64"/>
      <c r="N44" s="64"/>
      <c r="O44" s="64"/>
      <c r="P44" s="64"/>
      <c r="Q44" s="64"/>
      <c r="R44" s="64"/>
      <c r="S44" s="64"/>
      <c r="T44" s="64"/>
      <c r="U44" s="64"/>
    </row>
    <row r="45" spans="10:21" x14ac:dyDescent="0.25">
      <c r="J45" s="64"/>
      <c r="K45" s="64"/>
      <c r="L45" s="64"/>
      <c r="M45" s="64"/>
      <c r="N45" s="64"/>
      <c r="O45" s="64"/>
      <c r="P45" s="64"/>
      <c r="Q45" s="64"/>
      <c r="R45" s="64"/>
      <c r="S45" s="64"/>
      <c r="T45" s="64"/>
      <c r="U45" s="64"/>
    </row>
    <row r="46" spans="10:21" x14ac:dyDescent="0.25">
      <c r="J46" s="64"/>
      <c r="K46" s="64"/>
      <c r="L46" s="64"/>
      <c r="M46" s="64"/>
      <c r="N46" s="64"/>
      <c r="O46" s="64"/>
      <c r="P46" s="64"/>
      <c r="Q46" s="64"/>
      <c r="R46" s="64"/>
      <c r="S46" s="64"/>
      <c r="T46" s="64"/>
      <c r="U46" s="64"/>
    </row>
    <row r="47" spans="10:21" x14ac:dyDescent="0.25">
      <c r="J47" s="64"/>
      <c r="K47" s="64"/>
      <c r="L47" s="64"/>
      <c r="M47" s="64"/>
      <c r="N47" s="64"/>
      <c r="O47" s="64"/>
      <c r="P47" s="64"/>
      <c r="Q47" s="64"/>
      <c r="R47" s="64"/>
      <c r="S47" s="64"/>
      <c r="T47" s="64"/>
      <c r="U47" s="64"/>
    </row>
    <row r="48" spans="10:21" x14ac:dyDescent="0.25">
      <c r="J48" s="64"/>
      <c r="K48" s="64"/>
      <c r="L48" s="64"/>
      <c r="M48" s="64"/>
      <c r="N48" s="64"/>
      <c r="O48" s="64"/>
      <c r="P48" s="64"/>
      <c r="Q48" s="64"/>
      <c r="R48" s="64"/>
      <c r="S48" s="64"/>
      <c r="T48" s="64"/>
      <c r="U48" s="64"/>
    </row>
    <row r="49" spans="10:21" x14ac:dyDescent="0.25">
      <c r="J49" s="64"/>
      <c r="K49" s="64"/>
      <c r="L49" s="64"/>
      <c r="M49" s="64"/>
      <c r="N49" s="64"/>
      <c r="O49" s="64"/>
      <c r="P49" s="64"/>
      <c r="Q49" s="64"/>
      <c r="R49" s="64"/>
      <c r="S49" s="64"/>
      <c r="T49" s="64"/>
      <c r="U49" s="64"/>
    </row>
    <row r="50" spans="10:21" x14ac:dyDescent="0.25">
      <c r="J50" s="64"/>
      <c r="K50" s="64"/>
      <c r="L50" s="64"/>
      <c r="M50" s="64"/>
      <c r="N50" s="64"/>
      <c r="O50" s="64"/>
      <c r="P50" s="64"/>
      <c r="Q50" s="64"/>
      <c r="R50" s="64"/>
      <c r="S50" s="64"/>
      <c r="T50" s="64"/>
      <c r="U50" s="64"/>
    </row>
    <row r="51" spans="10:21" x14ac:dyDescent="0.25">
      <c r="J51" s="64"/>
      <c r="K51" s="64"/>
      <c r="L51" s="64"/>
      <c r="M51" s="64"/>
      <c r="N51" s="64"/>
      <c r="O51" s="64"/>
      <c r="P51" s="64"/>
      <c r="Q51" s="64"/>
      <c r="R51" s="64"/>
      <c r="S51" s="64"/>
      <c r="T51" s="64"/>
      <c r="U51" s="64"/>
    </row>
    <row r="52" spans="10:21" x14ac:dyDescent="0.25">
      <c r="J52" s="64"/>
      <c r="K52" s="64"/>
      <c r="L52" s="64"/>
      <c r="M52" s="64"/>
      <c r="N52" s="64"/>
      <c r="O52" s="64"/>
      <c r="P52" s="64"/>
      <c r="Q52" s="64"/>
      <c r="R52" s="64"/>
      <c r="S52" s="64"/>
      <c r="T52" s="64"/>
      <c r="U52" s="64"/>
    </row>
    <row r="53" spans="10:21" x14ac:dyDescent="0.25">
      <c r="J53" s="64"/>
      <c r="K53" s="64"/>
      <c r="L53" s="64"/>
      <c r="M53" s="64"/>
      <c r="N53" s="64"/>
      <c r="O53" s="64"/>
      <c r="P53" s="64"/>
      <c r="Q53" s="64"/>
      <c r="R53" s="64"/>
      <c r="S53" s="64"/>
      <c r="T53" s="64"/>
      <c r="U53" s="64"/>
    </row>
    <row r="54" spans="10:21" x14ac:dyDescent="0.25">
      <c r="J54" s="64"/>
      <c r="K54" s="64"/>
      <c r="L54" s="64"/>
      <c r="M54" s="64"/>
      <c r="N54" s="64"/>
      <c r="O54" s="64"/>
      <c r="P54" s="64"/>
      <c r="Q54" s="64"/>
      <c r="R54" s="64"/>
      <c r="S54" s="64"/>
      <c r="T54" s="64"/>
      <c r="U54" s="64"/>
    </row>
    <row r="55" spans="10:21" x14ac:dyDescent="0.25">
      <c r="J55" s="64"/>
      <c r="K55" s="64"/>
      <c r="L55" s="64"/>
      <c r="M55" s="64"/>
      <c r="N55" s="64"/>
      <c r="O55" s="64"/>
      <c r="P55" s="64"/>
      <c r="Q55" s="64"/>
      <c r="R55" s="64"/>
      <c r="S55" s="64"/>
      <c r="T55" s="64"/>
      <c r="U55" s="64"/>
    </row>
    <row r="56" spans="10:21" x14ac:dyDescent="0.25">
      <c r="J56" s="64"/>
      <c r="K56" s="64"/>
      <c r="L56" s="64"/>
      <c r="M56" s="64"/>
      <c r="N56" s="64"/>
      <c r="O56" s="64"/>
      <c r="P56" s="64"/>
      <c r="Q56" s="64"/>
      <c r="R56" s="64"/>
      <c r="S56" s="64"/>
      <c r="T56" s="64"/>
      <c r="U56" s="64"/>
    </row>
    <row r="57" spans="10:21" x14ac:dyDescent="0.25">
      <c r="J57" s="64"/>
      <c r="K57" s="64"/>
      <c r="L57" s="64"/>
      <c r="M57" s="64"/>
      <c r="N57" s="64"/>
      <c r="O57" s="64"/>
      <c r="P57" s="64"/>
      <c r="Q57" s="64"/>
      <c r="R57" s="64"/>
      <c r="S57" s="64"/>
      <c r="T57" s="64"/>
      <c r="U57" s="64"/>
    </row>
    <row r="58" spans="10:21" x14ac:dyDescent="0.25">
      <c r="J58" s="64"/>
      <c r="K58" s="64"/>
      <c r="L58" s="64"/>
      <c r="M58" s="64"/>
      <c r="N58" s="64"/>
      <c r="O58" s="64"/>
      <c r="P58" s="64"/>
      <c r="Q58" s="64"/>
      <c r="R58" s="64"/>
      <c r="S58" s="64"/>
      <c r="T58" s="64"/>
      <c r="U58" s="64"/>
    </row>
    <row r="59" spans="10:21" x14ac:dyDescent="0.25">
      <c r="J59" s="64"/>
      <c r="K59" s="64"/>
      <c r="L59" s="64"/>
      <c r="M59" s="64"/>
      <c r="N59" s="64"/>
      <c r="O59" s="64"/>
      <c r="P59" s="64"/>
      <c r="Q59" s="64"/>
      <c r="R59" s="64"/>
      <c r="S59" s="64"/>
      <c r="T59" s="64"/>
      <c r="U59" s="64"/>
    </row>
    <row r="60" spans="10:21" x14ac:dyDescent="0.25">
      <c r="J60" s="64"/>
      <c r="K60" s="64"/>
      <c r="L60" s="64"/>
      <c r="M60" s="64"/>
      <c r="N60" s="64"/>
      <c r="O60" s="64"/>
      <c r="P60" s="64"/>
      <c r="Q60" s="64"/>
      <c r="R60" s="64"/>
      <c r="S60" s="64"/>
      <c r="T60" s="64"/>
      <c r="U60" s="64"/>
    </row>
    <row r="61" spans="10:21" x14ac:dyDescent="0.25">
      <c r="J61" s="64"/>
      <c r="K61" s="64"/>
      <c r="L61" s="64"/>
      <c r="M61" s="64"/>
      <c r="N61" s="64"/>
      <c r="O61" s="64"/>
      <c r="P61" s="64"/>
      <c r="Q61" s="64"/>
      <c r="R61" s="64"/>
      <c r="S61" s="64"/>
      <c r="T61" s="64"/>
      <c r="U61" s="64"/>
    </row>
    <row r="62" spans="10:21" x14ac:dyDescent="0.25">
      <c r="J62" s="64"/>
      <c r="K62" s="64"/>
      <c r="L62" s="64"/>
      <c r="M62" s="64"/>
      <c r="N62" s="64"/>
      <c r="O62" s="64"/>
      <c r="P62" s="64"/>
      <c r="Q62" s="64"/>
      <c r="R62" s="64"/>
      <c r="S62" s="64"/>
      <c r="T62" s="64"/>
      <c r="U62" s="64"/>
    </row>
    <row r="63" spans="10:21" x14ac:dyDescent="0.25">
      <c r="J63" s="64"/>
      <c r="K63" s="64"/>
      <c r="L63" s="64"/>
      <c r="M63" s="64"/>
      <c r="N63" s="64"/>
      <c r="O63" s="64"/>
      <c r="P63" s="64"/>
      <c r="Q63" s="64"/>
      <c r="R63" s="64"/>
      <c r="S63" s="64"/>
      <c r="T63" s="64"/>
      <c r="U63" s="64"/>
    </row>
    <row r="64" spans="10:21" x14ac:dyDescent="0.25">
      <c r="J64" s="64"/>
      <c r="K64" s="64"/>
      <c r="L64" s="64"/>
      <c r="M64" s="64"/>
      <c r="N64" s="64"/>
      <c r="O64" s="64"/>
      <c r="P64" s="64"/>
      <c r="Q64" s="64"/>
      <c r="R64" s="64"/>
      <c r="S64" s="64"/>
      <c r="T64" s="64"/>
      <c r="U64" s="64"/>
    </row>
    <row r="65" spans="10:21" x14ac:dyDescent="0.25">
      <c r="J65" s="64"/>
      <c r="K65" s="64"/>
      <c r="L65" s="64"/>
      <c r="M65" s="64"/>
      <c r="N65" s="64"/>
      <c r="O65" s="64"/>
      <c r="P65" s="64"/>
      <c r="Q65" s="64"/>
      <c r="R65" s="64"/>
      <c r="S65" s="64"/>
      <c r="T65" s="64"/>
      <c r="U65" s="64"/>
    </row>
    <row r="66" spans="10:21" x14ac:dyDescent="0.25">
      <c r="J66" s="64"/>
      <c r="K66" s="64"/>
      <c r="L66" s="64"/>
      <c r="M66" s="64"/>
      <c r="N66" s="64"/>
      <c r="O66" s="64"/>
      <c r="P66" s="64"/>
      <c r="Q66" s="64"/>
      <c r="R66" s="64"/>
      <c r="S66" s="64"/>
      <c r="T66" s="64"/>
      <c r="U66" s="64"/>
    </row>
    <row r="67" spans="10:21" x14ac:dyDescent="0.25">
      <c r="J67" s="64"/>
      <c r="K67" s="64"/>
      <c r="L67" s="64"/>
      <c r="M67" s="64"/>
      <c r="N67" s="64"/>
      <c r="O67" s="64"/>
      <c r="P67" s="64"/>
      <c r="Q67" s="64"/>
      <c r="R67" s="64"/>
      <c r="S67" s="64"/>
      <c r="T67" s="64"/>
      <c r="U67" s="64"/>
    </row>
    <row r="68" spans="10:21" x14ac:dyDescent="0.25">
      <c r="J68" s="64"/>
      <c r="K68" s="64"/>
      <c r="L68" s="64"/>
      <c r="M68" s="64"/>
      <c r="N68" s="64"/>
      <c r="O68" s="64"/>
      <c r="P68" s="64"/>
      <c r="Q68" s="64"/>
      <c r="R68" s="64"/>
      <c r="S68" s="64"/>
      <c r="T68" s="64"/>
      <c r="U68" s="64"/>
    </row>
    <row r="69" spans="10:21" x14ac:dyDescent="0.25">
      <c r="J69" s="64"/>
      <c r="K69" s="64"/>
      <c r="L69" s="64"/>
      <c r="M69" s="64"/>
      <c r="N69" s="64"/>
      <c r="O69" s="64"/>
      <c r="P69" s="64"/>
      <c r="Q69" s="64"/>
      <c r="R69" s="64"/>
      <c r="S69" s="64"/>
      <c r="T69" s="64"/>
      <c r="U69" s="64"/>
    </row>
    <row r="70" spans="10:21" x14ac:dyDescent="0.25">
      <c r="J70" s="64"/>
      <c r="K70" s="64"/>
      <c r="L70" s="64"/>
      <c r="M70" s="64"/>
      <c r="N70" s="64"/>
      <c r="O70" s="64"/>
      <c r="P70" s="64"/>
      <c r="Q70" s="64"/>
      <c r="R70" s="64"/>
      <c r="S70" s="64"/>
      <c r="T70" s="64"/>
      <c r="U70" s="64"/>
    </row>
    <row r="71" spans="10:21" x14ac:dyDescent="0.25">
      <c r="J71" s="64"/>
      <c r="K71" s="64"/>
      <c r="L71" s="64"/>
      <c r="M71" s="64"/>
      <c r="N71" s="64"/>
      <c r="O71" s="64"/>
      <c r="P71" s="64"/>
      <c r="Q71" s="64"/>
      <c r="R71" s="64"/>
      <c r="S71" s="64"/>
      <c r="T71" s="64"/>
      <c r="U71" s="64"/>
    </row>
    <row r="72" spans="10:21" x14ac:dyDescent="0.25">
      <c r="J72" s="64"/>
      <c r="K72" s="64"/>
      <c r="L72" s="64"/>
      <c r="M72" s="64"/>
      <c r="N72" s="64"/>
      <c r="O72" s="64"/>
      <c r="P72" s="64"/>
      <c r="Q72" s="64"/>
      <c r="R72" s="64"/>
      <c r="S72" s="64"/>
      <c r="T72" s="64"/>
      <c r="U72" s="64"/>
    </row>
    <row r="73" spans="10:21" x14ac:dyDescent="0.25">
      <c r="J73" s="64"/>
      <c r="K73" s="64"/>
      <c r="L73" s="64"/>
      <c r="M73" s="64"/>
      <c r="N73" s="64"/>
      <c r="O73" s="64"/>
      <c r="P73" s="64"/>
      <c r="Q73" s="64"/>
      <c r="R73" s="64"/>
      <c r="S73" s="64"/>
      <c r="T73" s="64"/>
      <c r="U73" s="64"/>
    </row>
    <row r="74" spans="10:21" x14ac:dyDescent="0.25">
      <c r="J74" s="64"/>
      <c r="K74" s="64"/>
      <c r="L74" s="64"/>
      <c r="M74" s="64"/>
      <c r="N74" s="64"/>
      <c r="O74" s="64"/>
      <c r="P74" s="64"/>
      <c r="Q74" s="64"/>
      <c r="R74" s="64"/>
      <c r="S74" s="64"/>
      <c r="T74" s="64"/>
      <c r="U74" s="64"/>
    </row>
    <row r="75" spans="10:21" x14ac:dyDescent="0.25">
      <c r="J75" s="64"/>
      <c r="K75" s="64"/>
      <c r="L75" s="64"/>
      <c r="M75" s="64"/>
      <c r="N75" s="64"/>
      <c r="O75" s="64"/>
      <c r="P75" s="64"/>
      <c r="Q75" s="64"/>
      <c r="R75" s="64"/>
      <c r="S75" s="64"/>
      <c r="T75" s="64"/>
      <c r="U75" s="64"/>
    </row>
    <row r="76" spans="10:21" x14ac:dyDescent="0.25">
      <c r="J76" s="64"/>
      <c r="K76" s="64"/>
      <c r="L76" s="64"/>
      <c r="M76" s="64"/>
      <c r="N76" s="64"/>
      <c r="O76" s="64"/>
      <c r="P76" s="64"/>
      <c r="Q76" s="64"/>
      <c r="R76" s="64"/>
      <c r="S76" s="64"/>
      <c r="T76" s="64"/>
      <c r="U76" s="64"/>
    </row>
    <row r="77" spans="10:21" x14ac:dyDescent="0.25">
      <c r="J77" s="64"/>
      <c r="K77" s="64"/>
      <c r="L77" s="64"/>
      <c r="M77" s="64"/>
      <c r="N77" s="64"/>
      <c r="O77" s="64"/>
      <c r="P77" s="64"/>
      <c r="Q77" s="64"/>
      <c r="R77" s="64"/>
      <c r="S77" s="64"/>
      <c r="T77" s="64"/>
      <c r="U77" s="64"/>
    </row>
    <row r="78" spans="10:21" x14ac:dyDescent="0.25">
      <c r="J78" s="64"/>
      <c r="K78" s="64"/>
      <c r="L78" s="64"/>
      <c r="M78" s="64"/>
      <c r="N78" s="64"/>
      <c r="O78" s="64"/>
      <c r="P78" s="64"/>
      <c r="Q78" s="64"/>
      <c r="R78" s="64"/>
      <c r="S78" s="64"/>
      <c r="T78" s="64"/>
      <c r="U78" s="64"/>
    </row>
    <row r="79" spans="10:21" x14ac:dyDescent="0.25">
      <c r="J79" s="64"/>
      <c r="K79" s="64"/>
      <c r="L79" s="64"/>
      <c r="M79" s="64"/>
      <c r="N79" s="64"/>
      <c r="O79" s="64"/>
      <c r="P79" s="64"/>
      <c r="Q79" s="64"/>
      <c r="R79" s="64"/>
      <c r="S79" s="64"/>
      <c r="T79" s="64"/>
      <c r="U79" s="64"/>
    </row>
    <row r="80" spans="10:21" x14ac:dyDescent="0.25">
      <c r="J80" s="64"/>
      <c r="K80" s="64"/>
      <c r="L80" s="64"/>
      <c r="M80" s="64"/>
      <c r="N80" s="64"/>
      <c r="O80" s="64"/>
      <c r="P80" s="64"/>
      <c r="Q80" s="64"/>
      <c r="R80" s="64"/>
      <c r="S80" s="64"/>
      <c r="T80" s="64"/>
      <c r="U80" s="64"/>
    </row>
    <row r="81" spans="10:21" x14ac:dyDescent="0.25">
      <c r="J81" s="64"/>
      <c r="K81" s="64"/>
      <c r="L81" s="64"/>
      <c r="M81" s="64"/>
      <c r="N81" s="64"/>
      <c r="O81" s="64"/>
      <c r="P81" s="64"/>
      <c r="Q81" s="64"/>
      <c r="R81" s="64"/>
      <c r="S81" s="64"/>
      <c r="T81" s="64"/>
      <c r="U81" s="64"/>
    </row>
    <row r="82" spans="10:21" x14ac:dyDescent="0.25">
      <c r="J82" s="64"/>
      <c r="K82" s="64"/>
      <c r="L82" s="64"/>
      <c r="M82" s="64"/>
      <c r="N82" s="64"/>
      <c r="O82" s="64"/>
      <c r="P82" s="64"/>
      <c r="Q82" s="64"/>
      <c r="R82" s="64"/>
      <c r="S82" s="64"/>
      <c r="T82" s="64"/>
      <c r="U82" s="64"/>
    </row>
    <row r="83" spans="10:21" x14ac:dyDescent="0.25">
      <c r="J83" s="64"/>
      <c r="K83" s="64"/>
      <c r="L83" s="64"/>
      <c r="M83" s="64"/>
      <c r="N83" s="64"/>
      <c r="O83" s="64"/>
      <c r="P83" s="64"/>
      <c r="Q83" s="64"/>
      <c r="R83" s="64"/>
      <c r="S83" s="64"/>
      <c r="T83" s="64"/>
      <c r="U83" s="64"/>
    </row>
    <row r="84" spans="10:21" x14ac:dyDescent="0.25">
      <c r="J84" s="64"/>
      <c r="K84" s="64"/>
      <c r="L84" s="64"/>
      <c r="M84" s="64"/>
      <c r="N84" s="64"/>
      <c r="O84" s="64"/>
      <c r="P84" s="64"/>
      <c r="Q84" s="64"/>
      <c r="R84" s="64"/>
      <c r="S84" s="64"/>
      <c r="T84" s="64"/>
      <c r="U84" s="64"/>
    </row>
    <row r="85" spans="10:21" x14ac:dyDescent="0.25">
      <c r="J85" s="64"/>
      <c r="K85" s="64"/>
      <c r="L85" s="64"/>
      <c r="M85" s="64"/>
      <c r="N85" s="64"/>
      <c r="O85" s="64"/>
      <c r="P85" s="64"/>
      <c r="Q85" s="64"/>
      <c r="R85" s="64"/>
      <c r="S85" s="64"/>
      <c r="T85" s="64"/>
      <c r="U85" s="64"/>
    </row>
    <row r="86" spans="10:21" x14ac:dyDescent="0.25">
      <c r="J86" s="64"/>
      <c r="K86" s="64"/>
      <c r="L86" s="64"/>
      <c r="M86" s="64"/>
      <c r="N86" s="64"/>
      <c r="O86" s="64"/>
      <c r="P86" s="64"/>
      <c r="Q86" s="64"/>
      <c r="R86" s="64"/>
      <c r="S86" s="64"/>
      <c r="T86" s="64"/>
      <c r="U86" s="64"/>
    </row>
    <row r="87" spans="10:21" x14ac:dyDescent="0.25">
      <c r="J87" s="64"/>
      <c r="K87" s="64"/>
      <c r="L87" s="64"/>
      <c r="M87" s="64"/>
      <c r="N87" s="64"/>
      <c r="O87" s="64"/>
      <c r="P87" s="64"/>
      <c r="Q87" s="64"/>
      <c r="R87" s="64"/>
      <c r="S87" s="64"/>
      <c r="T87" s="64"/>
      <c r="U87" s="64"/>
    </row>
    <row r="88" spans="10:21" x14ac:dyDescent="0.25">
      <c r="J88" s="64"/>
      <c r="K88" s="64"/>
      <c r="L88" s="64"/>
      <c r="M88" s="64"/>
      <c r="N88" s="64"/>
      <c r="O88" s="64"/>
      <c r="P88" s="64"/>
      <c r="Q88" s="64"/>
      <c r="R88" s="64"/>
      <c r="S88" s="64"/>
      <c r="T88" s="64"/>
      <c r="U88" s="64"/>
    </row>
    <row r="89" spans="10:21" x14ac:dyDescent="0.25">
      <c r="J89" s="64"/>
      <c r="K89" s="64"/>
      <c r="L89" s="64"/>
      <c r="M89" s="64"/>
      <c r="N89" s="64"/>
      <c r="O89" s="64"/>
      <c r="P89" s="64"/>
      <c r="Q89" s="64"/>
      <c r="R89" s="64"/>
      <c r="S89" s="64"/>
      <c r="T89" s="64"/>
      <c r="U89" s="64"/>
    </row>
    <row r="90" spans="10:21" x14ac:dyDescent="0.25">
      <c r="J90" s="64"/>
      <c r="K90" s="64"/>
      <c r="L90" s="64"/>
      <c r="M90" s="64"/>
      <c r="N90" s="64"/>
      <c r="O90" s="64"/>
      <c r="P90" s="64"/>
      <c r="Q90" s="64"/>
      <c r="R90" s="64"/>
      <c r="S90" s="64"/>
      <c r="T90" s="64"/>
      <c r="U90" s="64"/>
    </row>
    <row r="91" spans="10:21" x14ac:dyDescent="0.25">
      <c r="J91" s="64"/>
      <c r="K91" s="64"/>
      <c r="L91" s="64"/>
      <c r="M91" s="64"/>
      <c r="N91" s="64"/>
      <c r="O91" s="64"/>
      <c r="P91" s="64"/>
      <c r="Q91" s="64"/>
      <c r="R91" s="64"/>
      <c r="S91" s="64"/>
      <c r="T91" s="64"/>
      <c r="U91" s="64"/>
    </row>
    <row r="92" spans="10:21" x14ac:dyDescent="0.25">
      <c r="J92" s="64"/>
      <c r="K92" s="64"/>
      <c r="L92" s="64"/>
      <c r="M92" s="64"/>
      <c r="N92" s="64"/>
      <c r="O92" s="64"/>
      <c r="P92" s="64"/>
      <c r="Q92" s="64"/>
      <c r="R92" s="64"/>
      <c r="S92" s="64"/>
      <c r="T92" s="64"/>
      <c r="U92" s="64"/>
    </row>
    <row r="93" spans="10:21" x14ac:dyDescent="0.25">
      <c r="J93" s="64"/>
      <c r="K93" s="64"/>
      <c r="L93" s="64"/>
      <c r="M93" s="64"/>
      <c r="N93" s="64"/>
      <c r="O93" s="64"/>
      <c r="P93" s="64"/>
      <c r="Q93" s="64"/>
      <c r="R93" s="64"/>
      <c r="S93" s="64"/>
      <c r="T93" s="64"/>
      <c r="U93" s="64"/>
    </row>
    <row r="94" spans="10:21" x14ac:dyDescent="0.25">
      <c r="J94" s="64"/>
      <c r="K94" s="64"/>
      <c r="L94" s="64"/>
      <c r="M94" s="64"/>
      <c r="N94" s="64"/>
      <c r="O94" s="64"/>
      <c r="P94" s="64"/>
      <c r="Q94" s="64"/>
      <c r="R94" s="64"/>
      <c r="S94" s="64"/>
      <c r="T94" s="64"/>
      <c r="U94" s="64"/>
    </row>
    <row r="95" spans="10:21" x14ac:dyDescent="0.25">
      <c r="J95" s="64"/>
      <c r="K95" s="64"/>
      <c r="L95" s="64"/>
      <c r="M95" s="64"/>
      <c r="N95" s="64"/>
      <c r="O95" s="64"/>
      <c r="P95" s="64"/>
      <c r="Q95" s="64"/>
      <c r="R95" s="64"/>
      <c r="S95" s="64"/>
      <c r="T95" s="64"/>
      <c r="U95" s="64"/>
    </row>
    <row r="96" spans="10:21" x14ac:dyDescent="0.25">
      <c r="J96" s="64"/>
      <c r="K96" s="64"/>
      <c r="L96" s="64"/>
      <c r="M96" s="64"/>
      <c r="N96" s="64"/>
      <c r="O96" s="64"/>
      <c r="P96" s="64"/>
      <c r="Q96" s="64"/>
      <c r="R96" s="64"/>
      <c r="S96" s="64"/>
      <c r="T96" s="64"/>
      <c r="U96" s="64"/>
    </row>
    <row r="97" spans="10:21" x14ac:dyDescent="0.25">
      <c r="J97" s="64"/>
      <c r="K97" s="64"/>
      <c r="L97" s="64"/>
      <c r="M97" s="64"/>
      <c r="N97" s="64"/>
      <c r="O97" s="64"/>
      <c r="P97" s="64"/>
      <c r="Q97" s="64"/>
      <c r="R97" s="64"/>
      <c r="S97" s="64"/>
      <c r="T97" s="64"/>
      <c r="U97" s="64"/>
    </row>
    <row r="98" spans="10:21" x14ac:dyDescent="0.25">
      <c r="J98" s="64"/>
      <c r="K98" s="64"/>
      <c r="L98" s="64"/>
      <c r="M98" s="64"/>
      <c r="N98" s="64"/>
      <c r="O98" s="64"/>
      <c r="P98" s="64"/>
      <c r="Q98" s="64"/>
      <c r="R98" s="64"/>
      <c r="S98" s="64"/>
      <c r="T98" s="64"/>
      <c r="U98" s="64"/>
    </row>
    <row r="99" spans="10:21" x14ac:dyDescent="0.25">
      <c r="J99" s="64"/>
      <c r="K99" s="64"/>
      <c r="L99" s="64"/>
      <c r="M99" s="64"/>
      <c r="N99" s="64"/>
      <c r="O99" s="64"/>
      <c r="P99" s="64"/>
      <c r="Q99" s="64"/>
      <c r="R99" s="64"/>
      <c r="S99" s="64"/>
      <c r="T99" s="64"/>
      <c r="U99" s="64"/>
    </row>
    <row r="100" spans="10:21" x14ac:dyDescent="0.25">
      <c r="J100" s="64"/>
      <c r="K100" s="64"/>
      <c r="L100" s="64"/>
      <c r="M100" s="64"/>
      <c r="N100" s="64"/>
      <c r="O100" s="64"/>
      <c r="P100" s="64"/>
      <c r="Q100" s="64"/>
      <c r="R100" s="64"/>
      <c r="S100" s="64"/>
      <c r="T100" s="64"/>
      <c r="U100" s="64"/>
    </row>
    <row r="101" spans="10:21" x14ac:dyDescent="0.25">
      <c r="J101" s="64"/>
      <c r="K101" s="64"/>
      <c r="L101" s="64"/>
      <c r="M101" s="64"/>
      <c r="N101" s="64"/>
      <c r="O101" s="64"/>
      <c r="P101" s="64"/>
      <c r="Q101" s="64"/>
      <c r="R101" s="64"/>
      <c r="S101" s="64"/>
      <c r="T101" s="64"/>
      <c r="U101" s="64"/>
    </row>
    <row r="102" spans="10:21" x14ac:dyDescent="0.25">
      <c r="J102" s="64"/>
      <c r="K102" s="64"/>
      <c r="L102" s="64"/>
      <c r="M102" s="64"/>
      <c r="N102" s="64"/>
      <c r="O102" s="64"/>
      <c r="P102" s="64"/>
      <c r="Q102" s="64"/>
      <c r="R102" s="64"/>
      <c r="S102" s="64"/>
      <c r="T102" s="64"/>
      <c r="U102" s="64"/>
    </row>
    <row r="103" spans="10:21" x14ac:dyDescent="0.25">
      <c r="J103" s="64"/>
      <c r="K103" s="64"/>
      <c r="L103" s="64"/>
      <c r="M103" s="64"/>
      <c r="N103" s="64"/>
      <c r="O103" s="64"/>
      <c r="P103" s="64"/>
      <c r="Q103" s="64"/>
      <c r="R103" s="64"/>
      <c r="S103" s="64"/>
      <c r="T103" s="64"/>
      <c r="U103" s="64"/>
    </row>
    <row r="104" spans="10:21" x14ac:dyDescent="0.25">
      <c r="J104" s="64"/>
      <c r="K104" s="64"/>
      <c r="L104" s="64"/>
      <c r="M104" s="64"/>
      <c r="N104" s="64"/>
      <c r="O104" s="64"/>
      <c r="P104" s="64"/>
      <c r="Q104" s="64"/>
      <c r="R104" s="64"/>
      <c r="S104" s="64"/>
      <c r="T104" s="64"/>
      <c r="U104" s="64"/>
    </row>
    <row r="105" spans="10:21" x14ac:dyDescent="0.25">
      <c r="J105" s="64"/>
      <c r="K105" s="64"/>
      <c r="L105" s="64"/>
      <c r="M105" s="64"/>
      <c r="N105" s="64"/>
      <c r="O105" s="64"/>
      <c r="P105" s="64"/>
      <c r="Q105" s="64"/>
      <c r="R105" s="64"/>
      <c r="S105" s="64"/>
      <c r="T105" s="64"/>
      <c r="U105" s="64"/>
    </row>
    <row r="106" spans="10:21" x14ac:dyDescent="0.25">
      <c r="J106" s="64"/>
      <c r="K106" s="64"/>
      <c r="L106" s="64"/>
      <c r="M106" s="64"/>
      <c r="N106" s="64"/>
      <c r="O106" s="64"/>
      <c r="P106" s="64"/>
      <c r="Q106" s="64"/>
      <c r="R106" s="64"/>
      <c r="S106" s="64"/>
      <c r="T106" s="64"/>
      <c r="U106" s="64"/>
    </row>
    <row r="107" spans="10:21" x14ac:dyDescent="0.25">
      <c r="J107" s="64"/>
      <c r="K107" s="64"/>
      <c r="L107" s="64"/>
      <c r="M107" s="64"/>
      <c r="N107" s="64"/>
      <c r="O107" s="64"/>
      <c r="P107" s="64"/>
      <c r="Q107" s="64"/>
      <c r="R107" s="64"/>
      <c r="S107" s="64"/>
      <c r="T107" s="64"/>
      <c r="U107" s="64"/>
    </row>
    <row r="108" spans="10:21" x14ac:dyDescent="0.25">
      <c r="J108" s="64"/>
      <c r="K108" s="64"/>
      <c r="L108" s="64"/>
      <c r="M108" s="64"/>
      <c r="N108" s="64"/>
      <c r="O108" s="64"/>
      <c r="P108" s="64"/>
      <c r="Q108" s="64"/>
      <c r="R108" s="64"/>
      <c r="S108" s="64"/>
      <c r="T108" s="64"/>
      <c r="U108" s="64"/>
    </row>
    <row r="109" spans="10:21" x14ac:dyDescent="0.25">
      <c r="J109" s="64"/>
      <c r="K109" s="64"/>
      <c r="L109" s="64"/>
      <c r="M109" s="64"/>
      <c r="N109" s="64"/>
      <c r="O109" s="64"/>
      <c r="P109" s="64"/>
      <c r="Q109" s="64"/>
      <c r="R109" s="64"/>
      <c r="S109" s="64"/>
      <c r="T109" s="64"/>
      <c r="U109" s="64"/>
    </row>
    <row r="110" spans="10:21" x14ac:dyDescent="0.25">
      <c r="J110" s="64"/>
      <c r="K110" s="64"/>
      <c r="L110" s="64"/>
      <c r="M110" s="64"/>
      <c r="N110" s="64"/>
      <c r="O110" s="64"/>
      <c r="P110" s="64"/>
      <c r="Q110" s="64"/>
      <c r="R110" s="64"/>
      <c r="S110" s="64"/>
      <c r="T110" s="64"/>
      <c r="U110" s="64"/>
    </row>
    <row r="111" spans="10:21" x14ac:dyDescent="0.25">
      <c r="J111" s="64"/>
      <c r="K111" s="64"/>
      <c r="L111" s="64"/>
      <c r="M111" s="64"/>
      <c r="N111" s="64"/>
      <c r="O111" s="64"/>
      <c r="P111" s="64"/>
      <c r="Q111" s="64"/>
      <c r="R111" s="64"/>
      <c r="S111" s="64"/>
      <c r="T111" s="64"/>
      <c r="U111" s="64"/>
    </row>
    <row r="112" spans="10:21" x14ac:dyDescent="0.25">
      <c r="J112" s="64"/>
      <c r="K112" s="64"/>
      <c r="L112" s="64"/>
      <c r="M112" s="64"/>
      <c r="N112" s="64"/>
      <c r="O112" s="64"/>
      <c r="P112" s="64"/>
      <c r="Q112" s="64"/>
      <c r="R112" s="64"/>
      <c r="S112" s="64"/>
      <c r="T112" s="64"/>
      <c r="U112" s="64"/>
    </row>
    <row r="113" spans="10:21" x14ac:dyDescent="0.25">
      <c r="J113" s="64"/>
      <c r="K113" s="64"/>
      <c r="L113" s="64"/>
      <c r="M113" s="64"/>
      <c r="N113" s="64"/>
      <c r="O113" s="64"/>
      <c r="P113" s="64"/>
      <c r="Q113" s="64"/>
      <c r="R113" s="64"/>
      <c r="S113" s="64"/>
      <c r="T113" s="64"/>
      <c r="U113" s="64"/>
    </row>
    <row r="114" spans="10:21" x14ac:dyDescent="0.25">
      <c r="J114" s="64"/>
      <c r="K114" s="64"/>
      <c r="L114" s="64"/>
      <c r="M114" s="64"/>
      <c r="N114" s="64"/>
      <c r="O114" s="64"/>
      <c r="P114" s="64"/>
      <c r="Q114" s="64"/>
      <c r="R114" s="64"/>
      <c r="S114" s="64"/>
      <c r="T114" s="64"/>
      <c r="U114" s="64"/>
    </row>
    <row r="115" spans="10:21" x14ac:dyDescent="0.25">
      <c r="J115" s="64"/>
      <c r="K115" s="64"/>
      <c r="L115" s="64"/>
      <c r="M115" s="64"/>
      <c r="N115" s="64"/>
      <c r="O115" s="64"/>
      <c r="P115" s="64"/>
      <c r="Q115" s="64"/>
      <c r="R115" s="64"/>
      <c r="S115" s="64"/>
      <c r="T115" s="64"/>
      <c r="U115" s="64"/>
    </row>
    <row r="116" spans="10:21" x14ac:dyDescent="0.25">
      <c r="J116" s="64"/>
      <c r="K116" s="64"/>
      <c r="L116" s="64"/>
      <c r="M116" s="64"/>
      <c r="N116" s="64"/>
      <c r="O116" s="64"/>
      <c r="P116" s="64"/>
      <c r="Q116" s="64"/>
      <c r="R116" s="64"/>
      <c r="S116" s="64"/>
      <c r="T116" s="64"/>
      <c r="U116" s="64"/>
    </row>
    <row r="117" spans="10:21" x14ac:dyDescent="0.25">
      <c r="J117" s="64"/>
      <c r="K117" s="64"/>
      <c r="L117" s="64"/>
      <c r="M117" s="64"/>
      <c r="N117" s="64"/>
      <c r="O117" s="64"/>
      <c r="P117" s="64"/>
      <c r="Q117" s="64"/>
      <c r="R117" s="64"/>
      <c r="S117" s="64"/>
      <c r="T117" s="64"/>
      <c r="U117" s="64"/>
    </row>
    <row r="118" spans="10:21" x14ac:dyDescent="0.25">
      <c r="J118" s="64"/>
      <c r="K118" s="64"/>
      <c r="L118" s="64"/>
      <c r="M118" s="64"/>
      <c r="N118" s="64"/>
      <c r="O118" s="64"/>
      <c r="P118" s="64"/>
      <c r="Q118" s="64"/>
      <c r="R118" s="64"/>
      <c r="S118" s="64"/>
      <c r="T118" s="64"/>
      <c r="U118" s="64"/>
    </row>
    <row r="119" spans="10:21" x14ac:dyDescent="0.25">
      <c r="J119" s="64"/>
      <c r="K119" s="64"/>
      <c r="L119" s="64"/>
      <c r="M119" s="64"/>
      <c r="N119" s="64"/>
      <c r="O119" s="64"/>
      <c r="P119" s="64"/>
      <c r="Q119" s="64"/>
      <c r="R119" s="64"/>
      <c r="S119" s="64"/>
      <c r="T119" s="64"/>
      <c r="U119" s="64"/>
    </row>
    <row r="120" spans="10:21" x14ac:dyDescent="0.25">
      <c r="J120" s="64"/>
      <c r="K120" s="64"/>
      <c r="L120" s="64"/>
      <c r="M120" s="64"/>
      <c r="N120" s="64"/>
      <c r="O120" s="64"/>
      <c r="P120" s="64"/>
      <c r="Q120" s="64"/>
      <c r="R120" s="64"/>
      <c r="S120" s="64"/>
      <c r="T120" s="64"/>
      <c r="U120" s="64"/>
    </row>
    <row r="121" spans="10:21" x14ac:dyDescent="0.25">
      <c r="J121" s="64"/>
      <c r="K121" s="64"/>
      <c r="L121" s="64"/>
      <c r="M121" s="64"/>
      <c r="N121" s="64"/>
      <c r="O121" s="64"/>
      <c r="P121" s="64"/>
      <c r="Q121" s="64"/>
      <c r="R121" s="64"/>
      <c r="S121" s="64"/>
      <c r="T121" s="64"/>
      <c r="U121" s="64"/>
    </row>
    <row r="122" spans="10:21" x14ac:dyDescent="0.25">
      <c r="J122" s="64"/>
      <c r="K122" s="64"/>
      <c r="L122" s="64"/>
      <c r="M122" s="64"/>
      <c r="N122" s="64"/>
      <c r="O122" s="64"/>
      <c r="P122" s="64"/>
      <c r="Q122" s="64"/>
      <c r="R122" s="64"/>
      <c r="S122" s="64"/>
      <c r="T122" s="64"/>
      <c r="U122" s="64"/>
    </row>
    <row r="123" spans="10:21" x14ac:dyDescent="0.25">
      <c r="J123" s="64"/>
      <c r="K123" s="64"/>
      <c r="L123" s="64"/>
      <c r="M123" s="64"/>
      <c r="N123" s="64"/>
      <c r="O123" s="64"/>
      <c r="P123" s="64"/>
      <c r="Q123" s="64"/>
      <c r="R123" s="64"/>
      <c r="S123" s="64"/>
      <c r="T123" s="64"/>
      <c r="U123" s="64"/>
    </row>
    <row r="124" spans="10:21" x14ac:dyDescent="0.25">
      <c r="J124" s="64"/>
      <c r="K124" s="64"/>
      <c r="L124" s="64"/>
      <c r="M124" s="64"/>
      <c r="N124" s="64"/>
      <c r="O124" s="64"/>
      <c r="P124" s="64"/>
      <c r="Q124" s="64"/>
      <c r="R124" s="64"/>
      <c r="S124" s="64"/>
      <c r="T124" s="64"/>
      <c r="U124" s="64"/>
    </row>
    <row r="125" spans="10:21" x14ac:dyDescent="0.25">
      <c r="J125" s="64"/>
      <c r="K125" s="64"/>
      <c r="L125" s="64"/>
      <c r="M125" s="64"/>
      <c r="N125" s="64"/>
      <c r="O125" s="64"/>
      <c r="P125" s="64"/>
      <c r="Q125" s="64"/>
      <c r="R125" s="64"/>
      <c r="S125" s="64"/>
      <c r="T125" s="64"/>
      <c r="U125" s="64"/>
    </row>
    <row r="126" spans="10:21" x14ac:dyDescent="0.25">
      <c r="J126" s="64"/>
      <c r="K126" s="64"/>
      <c r="L126" s="64"/>
      <c r="M126" s="64"/>
      <c r="N126" s="64"/>
      <c r="O126" s="64"/>
      <c r="P126" s="64"/>
      <c r="Q126" s="64"/>
      <c r="R126" s="64"/>
      <c r="S126" s="64"/>
      <c r="T126" s="64"/>
      <c r="U126" s="64"/>
    </row>
    <row r="127" spans="10:21" x14ac:dyDescent="0.25">
      <c r="J127" s="64"/>
      <c r="K127" s="64"/>
      <c r="L127" s="64"/>
      <c r="M127" s="64"/>
      <c r="N127" s="64"/>
      <c r="O127" s="64"/>
      <c r="P127" s="64"/>
      <c r="Q127" s="64"/>
      <c r="R127" s="64"/>
      <c r="S127" s="64"/>
      <c r="T127" s="64"/>
      <c r="U127" s="64"/>
    </row>
    <row r="128" spans="10:21" x14ac:dyDescent="0.25">
      <c r="J128" s="64"/>
      <c r="K128" s="64"/>
      <c r="L128" s="64"/>
      <c r="M128" s="64"/>
      <c r="N128" s="64"/>
      <c r="O128" s="64"/>
      <c r="P128" s="64"/>
      <c r="Q128" s="64"/>
      <c r="R128" s="64"/>
      <c r="S128" s="64"/>
      <c r="T128" s="64"/>
      <c r="U128" s="64"/>
    </row>
    <row r="129" spans="10:21" x14ac:dyDescent="0.25">
      <c r="J129" s="64"/>
      <c r="K129" s="64"/>
      <c r="L129" s="64"/>
      <c r="M129" s="64"/>
      <c r="N129" s="64"/>
      <c r="O129" s="64"/>
      <c r="P129" s="64"/>
      <c r="Q129" s="64"/>
      <c r="R129" s="64"/>
      <c r="S129" s="64"/>
      <c r="T129" s="64"/>
      <c r="U129" s="64"/>
    </row>
    <row r="130" spans="10:21" x14ac:dyDescent="0.25">
      <c r="J130" s="64"/>
      <c r="K130" s="64"/>
      <c r="L130" s="64"/>
      <c r="M130" s="64"/>
      <c r="N130" s="64"/>
      <c r="O130" s="64"/>
      <c r="P130" s="64"/>
      <c r="Q130" s="64"/>
      <c r="R130" s="64"/>
      <c r="S130" s="64"/>
      <c r="T130" s="64"/>
      <c r="U130" s="64"/>
    </row>
    <row r="131" spans="10:21" x14ac:dyDescent="0.25">
      <c r="J131" s="64"/>
      <c r="K131" s="64"/>
      <c r="L131" s="64"/>
      <c r="M131" s="64"/>
      <c r="N131" s="64"/>
      <c r="O131" s="64"/>
      <c r="P131" s="64"/>
      <c r="Q131" s="64"/>
      <c r="R131" s="64"/>
      <c r="S131" s="64"/>
      <c r="T131" s="64"/>
      <c r="U131" s="64"/>
    </row>
    <row r="132" spans="10:21" x14ac:dyDescent="0.25">
      <c r="J132" s="64"/>
      <c r="K132" s="64"/>
      <c r="L132" s="64"/>
      <c r="M132" s="64"/>
      <c r="N132" s="64"/>
      <c r="O132" s="64"/>
      <c r="P132" s="64"/>
      <c r="Q132" s="64"/>
      <c r="R132" s="64"/>
      <c r="S132" s="64"/>
      <c r="T132" s="64"/>
      <c r="U132" s="64"/>
    </row>
    <row r="133" spans="10:21" x14ac:dyDescent="0.25">
      <c r="J133" s="64"/>
      <c r="K133" s="64"/>
      <c r="L133" s="64"/>
      <c r="M133" s="64"/>
      <c r="N133" s="64"/>
      <c r="O133" s="64"/>
      <c r="P133" s="64"/>
      <c r="Q133" s="64"/>
      <c r="R133" s="64"/>
      <c r="S133" s="64"/>
      <c r="T133" s="64"/>
      <c r="U133" s="64"/>
    </row>
    <row r="134" spans="10:21" x14ac:dyDescent="0.25">
      <c r="J134" s="64"/>
      <c r="K134" s="64"/>
      <c r="L134" s="64"/>
      <c r="M134" s="64"/>
      <c r="N134" s="64"/>
      <c r="O134" s="64"/>
      <c r="P134" s="64"/>
      <c r="Q134" s="64"/>
      <c r="R134" s="64"/>
      <c r="S134" s="64"/>
      <c r="T134" s="64"/>
      <c r="U134" s="64"/>
    </row>
    <row r="135" spans="10:21" x14ac:dyDescent="0.25">
      <c r="J135" s="64"/>
      <c r="K135" s="64"/>
      <c r="L135" s="64"/>
      <c r="M135" s="64"/>
      <c r="N135" s="64"/>
      <c r="O135" s="64"/>
      <c r="P135" s="64"/>
      <c r="Q135" s="64"/>
      <c r="R135" s="64"/>
      <c r="S135" s="64"/>
      <c r="T135" s="64"/>
      <c r="U135" s="64"/>
    </row>
    <row r="136" spans="10:21" x14ac:dyDescent="0.25">
      <c r="J136" s="64"/>
      <c r="K136" s="64"/>
      <c r="L136" s="64"/>
      <c r="M136" s="64"/>
      <c r="N136" s="64"/>
      <c r="O136" s="64"/>
      <c r="P136" s="64"/>
      <c r="Q136" s="64"/>
      <c r="R136" s="64"/>
      <c r="S136" s="64"/>
      <c r="T136" s="64"/>
      <c r="U136" s="64"/>
    </row>
    <row r="137" spans="10:21" x14ac:dyDescent="0.25">
      <c r="J137" s="64"/>
      <c r="K137" s="64"/>
      <c r="L137" s="64"/>
      <c r="M137" s="64"/>
      <c r="N137" s="64"/>
      <c r="O137" s="64"/>
      <c r="P137" s="64"/>
      <c r="Q137" s="64"/>
      <c r="R137" s="64"/>
      <c r="S137" s="64"/>
      <c r="T137" s="64"/>
      <c r="U137" s="64"/>
    </row>
    <row r="138" spans="10:21" x14ac:dyDescent="0.25">
      <c r="J138" s="64"/>
      <c r="K138" s="64"/>
      <c r="L138" s="64"/>
      <c r="M138" s="64"/>
      <c r="N138" s="64"/>
      <c r="O138" s="64"/>
      <c r="P138" s="64"/>
      <c r="Q138" s="64"/>
      <c r="R138" s="64"/>
      <c r="S138" s="64"/>
      <c r="T138" s="64"/>
      <c r="U138" s="64"/>
    </row>
    <row r="139" spans="10:21" x14ac:dyDescent="0.25">
      <c r="J139" s="64"/>
      <c r="K139" s="64"/>
      <c r="L139" s="64"/>
      <c r="M139" s="64"/>
      <c r="N139" s="64"/>
      <c r="O139" s="64"/>
      <c r="P139" s="64"/>
      <c r="Q139" s="64"/>
      <c r="R139" s="64"/>
      <c r="S139" s="64"/>
      <c r="T139" s="64"/>
      <c r="U139" s="64"/>
    </row>
    <row r="140" spans="10:21" x14ac:dyDescent="0.25">
      <c r="J140" s="64"/>
      <c r="K140" s="64"/>
      <c r="L140" s="64"/>
      <c r="M140" s="64"/>
      <c r="N140" s="64"/>
      <c r="O140" s="64"/>
      <c r="P140" s="64"/>
      <c r="Q140" s="64"/>
      <c r="R140" s="64"/>
      <c r="S140" s="64"/>
      <c r="T140" s="64"/>
      <c r="U140" s="64"/>
    </row>
    <row r="141" spans="10:21" x14ac:dyDescent="0.25">
      <c r="J141" s="64"/>
      <c r="K141" s="64"/>
      <c r="L141" s="64"/>
      <c r="M141" s="64"/>
      <c r="N141" s="64"/>
      <c r="O141" s="64"/>
      <c r="P141" s="64"/>
      <c r="Q141" s="64"/>
      <c r="R141" s="64"/>
      <c r="S141" s="64"/>
      <c r="T141" s="64"/>
      <c r="U141" s="64"/>
    </row>
    <row r="142" spans="10:21" x14ac:dyDescent="0.25">
      <c r="J142" s="64"/>
      <c r="K142" s="64"/>
      <c r="L142" s="64"/>
      <c r="M142" s="64"/>
      <c r="N142" s="64"/>
      <c r="O142" s="64"/>
      <c r="P142" s="64"/>
      <c r="Q142" s="64"/>
      <c r="R142" s="64"/>
      <c r="S142" s="64"/>
      <c r="T142" s="64"/>
      <c r="U142" s="64"/>
    </row>
    <row r="143" spans="10:21" x14ac:dyDescent="0.25">
      <c r="J143" s="64"/>
      <c r="K143" s="64"/>
      <c r="L143" s="64"/>
      <c r="M143" s="64"/>
      <c r="N143" s="64"/>
      <c r="O143" s="64"/>
      <c r="P143" s="64"/>
      <c r="Q143" s="64"/>
      <c r="R143" s="64"/>
      <c r="S143" s="64"/>
      <c r="T143" s="64"/>
      <c r="U143" s="64"/>
    </row>
    <row r="144" spans="10:21" x14ac:dyDescent="0.25">
      <c r="J144" s="64"/>
      <c r="K144" s="64"/>
      <c r="L144" s="64"/>
      <c r="M144" s="64"/>
      <c r="N144" s="64"/>
      <c r="O144" s="64"/>
      <c r="P144" s="64"/>
      <c r="Q144" s="64"/>
      <c r="R144" s="64"/>
      <c r="S144" s="64"/>
      <c r="T144" s="64"/>
      <c r="U144" s="64"/>
    </row>
    <row r="145" spans="3:21" x14ac:dyDescent="0.25">
      <c r="J145" s="64"/>
      <c r="K145" s="64"/>
      <c r="L145" s="64"/>
      <c r="M145" s="64"/>
      <c r="N145" s="64"/>
      <c r="O145" s="64"/>
      <c r="P145" s="64"/>
      <c r="Q145" s="64"/>
      <c r="R145" s="64"/>
      <c r="S145" s="64"/>
      <c r="T145" s="64"/>
      <c r="U145" s="64"/>
    </row>
    <row r="146" spans="3:21" x14ac:dyDescent="0.25">
      <c r="J146" s="64"/>
      <c r="K146" s="64"/>
      <c r="L146" s="64"/>
      <c r="M146" s="64"/>
      <c r="N146" s="64"/>
      <c r="O146" s="64"/>
      <c r="P146" s="64"/>
      <c r="Q146" s="64"/>
      <c r="R146" s="64"/>
      <c r="S146" s="64"/>
      <c r="T146" s="64"/>
      <c r="U146" s="64"/>
    </row>
    <row r="147" spans="3:21" x14ac:dyDescent="0.25">
      <c r="J147" s="64"/>
      <c r="K147" s="64"/>
      <c r="L147" s="64"/>
      <c r="M147" s="64"/>
      <c r="N147" s="64"/>
      <c r="O147" s="64"/>
      <c r="P147" s="64"/>
      <c r="Q147" s="64"/>
      <c r="R147" s="64"/>
      <c r="S147" s="64"/>
      <c r="T147" s="64"/>
      <c r="U147" s="64"/>
    </row>
    <row r="148" spans="3:21" x14ac:dyDescent="0.25">
      <c r="J148" s="64"/>
      <c r="K148" s="64"/>
      <c r="L148" s="64"/>
      <c r="M148" s="64"/>
      <c r="N148" s="64"/>
      <c r="O148" s="64"/>
      <c r="P148" s="64"/>
      <c r="Q148" s="64"/>
      <c r="R148" s="64"/>
      <c r="S148" s="64"/>
      <c r="T148" s="64"/>
      <c r="U148" s="64"/>
    </row>
    <row r="149" spans="3:21" x14ac:dyDescent="0.25">
      <c r="J149" s="64"/>
      <c r="K149" s="64"/>
      <c r="L149" s="64"/>
      <c r="M149" s="64"/>
      <c r="N149" s="64"/>
      <c r="O149" s="64"/>
      <c r="P149" s="64"/>
      <c r="Q149" s="64"/>
      <c r="R149" s="64"/>
      <c r="S149" s="64"/>
      <c r="T149" s="64"/>
      <c r="U149" s="64"/>
    </row>
    <row r="150" spans="3:21" x14ac:dyDescent="0.25">
      <c r="J150" s="64"/>
      <c r="K150" s="64"/>
      <c r="L150" s="64"/>
      <c r="M150" s="64"/>
      <c r="N150" s="64"/>
      <c r="O150" s="64"/>
      <c r="P150" s="64"/>
      <c r="Q150" s="64"/>
      <c r="R150" s="64"/>
      <c r="S150" s="64"/>
      <c r="T150" s="64"/>
      <c r="U150" s="64"/>
    </row>
    <row r="151" spans="3:21" x14ac:dyDescent="0.25">
      <c r="J151" s="64"/>
      <c r="K151" s="64"/>
      <c r="L151" s="64"/>
      <c r="M151" s="64"/>
      <c r="N151" s="64"/>
      <c r="O151" s="64"/>
      <c r="P151" s="64"/>
      <c r="Q151" s="64"/>
      <c r="R151" s="64"/>
      <c r="S151" s="64"/>
      <c r="T151" s="64"/>
      <c r="U151" s="64"/>
    </row>
    <row r="152" spans="3:21" x14ac:dyDescent="0.25">
      <c r="J152" s="64"/>
      <c r="K152" s="64"/>
      <c r="L152" s="64"/>
      <c r="M152" s="64"/>
      <c r="N152" s="64"/>
      <c r="O152" s="64"/>
      <c r="P152" s="64"/>
      <c r="Q152" s="64"/>
      <c r="R152" s="64"/>
      <c r="S152" s="64"/>
      <c r="T152" s="64"/>
      <c r="U152" s="64"/>
    </row>
    <row r="153" spans="3:21" x14ac:dyDescent="0.25">
      <c r="J153" s="64"/>
      <c r="K153" s="64"/>
      <c r="L153" s="64"/>
      <c r="M153" s="64"/>
      <c r="N153" s="64"/>
      <c r="O153" s="64"/>
      <c r="P153" s="64"/>
      <c r="Q153" s="64"/>
      <c r="R153" s="64"/>
      <c r="S153" s="64"/>
      <c r="T153" s="64"/>
      <c r="U153" s="64"/>
    </row>
    <row r="154" spans="3:21" x14ac:dyDescent="0.25">
      <c r="J154" s="64"/>
      <c r="K154" s="64"/>
      <c r="L154" s="64"/>
      <c r="M154" s="64"/>
      <c r="N154" s="64"/>
      <c r="O154" s="64"/>
      <c r="P154" s="64"/>
      <c r="Q154" s="64"/>
      <c r="R154" s="64"/>
      <c r="S154" s="64"/>
      <c r="T154" s="64"/>
      <c r="U154" s="64"/>
    </row>
    <row r="155" spans="3:21" x14ac:dyDescent="0.25">
      <c r="J155" s="64"/>
      <c r="K155" s="64"/>
      <c r="L155" s="64"/>
      <c r="M155" s="64"/>
      <c r="N155" s="64"/>
      <c r="O155" s="64"/>
      <c r="P155" s="64"/>
      <c r="Q155" s="64"/>
      <c r="R155" s="64"/>
      <c r="S155" s="64"/>
      <c r="T155" s="64"/>
      <c r="U155" s="64"/>
    </row>
    <row r="156" spans="3:21" x14ac:dyDescent="0.25">
      <c r="J156" s="64"/>
      <c r="K156" s="64"/>
      <c r="L156" s="64"/>
      <c r="M156" s="64"/>
      <c r="N156" s="64"/>
      <c r="O156" s="64"/>
      <c r="P156" s="64"/>
      <c r="Q156" s="64"/>
      <c r="R156" s="64"/>
      <c r="S156" s="64"/>
      <c r="T156" s="64"/>
      <c r="U156" s="64"/>
    </row>
    <row r="157" spans="3:21" x14ac:dyDescent="0.25">
      <c r="J157" s="64"/>
      <c r="K157" s="64"/>
      <c r="L157" s="64"/>
      <c r="M157" s="64"/>
      <c r="N157" s="64"/>
      <c r="O157" s="64"/>
      <c r="P157" s="64"/>
      <c r="Q157" s="64"/>
      <c r="R157" s="64"/>
      <c r="S157" s="64"/>
      <c r="T157" s="64"/>
      <c r="U157" s="64"/>
    </row>
    <row r="158" spans="3:21" ht="18.75" x14ac:dyDescent="0.3">
      <c r="C158" s="1" t="s">
        <v>162</v>
      </c>
      <c r="J158" s="64"/>
      <c r="K158" s="64"/>
      <c r="L158" s="64"/>
      <c r="M158" s="64"/>
      <c r="N158" s="64"/>
      <c r="O158" s="64"/>
      <c r="P158" s="64"/>
      <c r="Q158" s="64"/>
      <c r="R158" s="64"/>
      <c r="S158" s="64"/>
      <c r="T158" s="64"/>
      <c r="U158" s="64"/>
    </row>
    <row r="159" spans="3:21" x14ac:dyDescent="0.25">
      <c r="J159" s="64"/>
      <c r="K159" s="64"/>
      <c r="L159" s="64"/>
      <c r="M159" s="64"/>
      <c r="N159" s="64"/>
      <c r="O159" s="64"/>
      <c r="P159" s="64"/>
      <c r="Q159" s="64"/>
      <c r="R159" s="64"/>
      <c r="S159" s="64"/>
      <c r="T159" s="64"/>
      <c r="U159" s="64"/>
    </row>
    <row r="160" spans="3:21" x14ac:dyDescent="0.25">
      <c r="J160" s="64"/>
      <c r="K160" s="64"/>
      <c r="L160" s="64"/>
      <c r="M160" s="64"/>
      <c r="N160" s="64"/>
      <c r="O160" s="64"/>
      <c r="P160" s="64"/>
      <c r="Q160" s="64"/>
      <c r="R160" s="64"/>
      <c r="S160" s="64"/>
      <c r="T160" s="64"/>
      <c r="U160" s="64"/>
    </row>
    <row r="161" spans="10:21" x14ac:dyDescent="0.25">
      <c r="J161" s="64"/>
      <c r="K161" s="64"/>
      <c r="L161" s="64"/>
      <c r="M161" s="64"/>
      <c r="N161" s="64"/>
      <c r="O161" s="64"/>
      <c r="P161" s="64"/>
      <c r="Q161" s="64"/>
      <c r="R161" s="64"/>
      <c r="S161" s="64"/>
      <c r="T161" s="64"/>
      <c r="U161" s="64"/>
    </row>
    <row r="162" spans="10:21" x14ac:dyDescent="0.25">
      <c r="J162" s="64"/>
      <c r="K162" s="64"/>
      <c r="L162" s="64"/>
      <c r="M162" s="64"/>
      <c r="N162" s="64"/>
      <c r="O162" s="64"/>
      <c r="P162" s="64"/>
      <c r="Q162" s="64"/>
      <c r="R162" s="64"/>
      <c r="S162" s="64"/>
      <c r="T162" s="64"/>
      <c r="U162" s="64"/>
    </row>
    <row r="163" spans="10:21" x14ac:dyDescent="0.25">
      <c r="J163" s="64"/>
      <c r="K163" s="64"/>
      <c r="L163" s="64"/>
      <c r="M163" s="64"/>
      <c r="N163" s="64"/>
      <c r="O163" s="64"/>
      <c r="P163" s="64"/>
      <c r="Q163" s="64"/>
      <c r="R163" s="64"/>
      <c r="S163" s="64"/>
      <c r="T163" s="64"/>
      <c r="U163" s="64"/>
    </row>
    <row r="164" spans="10:21" x14ac:dyDescent="0.25">
      <c r="J164" s="64"/>
      <c r="K164" s="64"/>
      <c r="L164" s="64"/>
      <c r="M164" s="64"/>
      <c r="N164" s="64"/>
      <c r="O164" s="64"/>
      <c r="P164" s="64"/>
      <c r="Q164" s="64"/>
      <c r="R164" s="64"/>
      <c r="S164" s="64"/>
      <c r="T164" s="64"/>
      <c r="U164" s="64"/>
    </row>
  </sheetData>
  <sheetProtection sheet="1" objects="1" scenarios="1" formatCells="0" selectLockedCells="1"/>
  <hyperlinks>
    <hyperlink ref="G2" r:id="rId1" display="http://www.womackmachine.com/engineering-toolbox/design-data-sheets/design-data-sheet-4.aspx" xr:uid="{00000000-0004-0000-0600-000000000000}"/>
    <hyperlink ref="B6" r:id="rId2" xr:uid="{00000000-0004-0000-0600-000001000000}"/>
  </hyperlinks>
  <pageMargins left="0.7" right="0.7" top="0.75" bottom="0.75" header="0.3" footer="0.3"/>
  <pageSetup orientation="landscape" horizontalDpi="300" verticalDpi="30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194"/>
  <sheetViews>
    <sheetView topLeftCell="A4" zoomScaleNormal="100" workbookViewId="0">
      <selection activeCell="H5" sqref="H5"/>
    </sheetView>
  </sheetViews>
  <sheetFormatPr defaultRowHeight="15" x14ac:dyDescent="0.25"/>
  <cols>
    <col min="1" max="1" width="3.28515625" customWidth="1"/>
    <col min="2" max="2" width="38.140625" customWidth="1"/>
    <col min="3" max="3" width="17.42578125" customWidth="1"/>
    <col min="4" max="4" width="11.7109375" style="12" customWidth="1"/>
    <col min="7" max="7" width="3.7109375" customWidth="1"/>
    <col min="8" max="8" width="46.5703125" customWidth="1"/>
    <col min="9" max="9" width="20.140625" customWidth="1"/>
    <col min="12" max="12" width="4.85546875" customWidth="1"/>
    <col min="13" max="13" width="42.28515625" customWidth="1"/>
    <col min="14" max="14" width="21.42578125" customWidth="1"/>
  </cols>
  <sheetData>
    <row r="1" spans="2:12" ht="23.25" x14ac:dyDescent="0.35">
      <c r="B1" s="101" t="s">
        <v>328</v>
      </c>
      <c r="D1"/>
      <c r="H1" s="64"/>
      <c r="I1" s="64"/>
      <c r="J1" s="64"/>
      <c r="K1" s="64"/>
      <c r="L1" s="64"/>
    </row>
    <row r="2" spans="2:12" ht="18.75" x14ac:dyDescent="0.3">
      <c r="B2" s="8" t="s">
        <v>330</v>
      </c>
      <c r="F2" s="1" t="s">
        <v>288</v>
      </c>
      <c r="G2" s="64"/>
      <c r="H2" s="64"/>
      <c r="I2" s="64"/>
      <c r="J2" s="64"/>
      <c r="K2" s="64"/>
      <c r="L2" s="64"/>
    </row>
    <row r="3" spans="2:12" ht="15.75" x14ac:dyDescent="0.25">
      <c r="B3" s="4"/>
      <c r="G3" s="64"/>
      <c r="H3" s="64"/>
      <c r="I3" s="64"/>
      <c r="J3" s="64"/>
      <c r="K3" s="64"/>
      <c r="L3" s="64"/>
    </row>
    <row r="4" spans="2:12" ht="18" x14ac:dyDescent="0.25">
      <c r="B4" s="5" t="s">
        <v>242</v>
      </c>
      <c r="G4" s="64"/>
      <c r="H4" s="64"/>
      <c r="I4" s="64"/>
      <c r="J4" s="64"/>
      <c r="K4" s="64"/>
      <c r="L4" s="64"/>
    </row>
    <row r="5" spans="2:12" x14ac:dyDescent="0.25">
      <c r="G5" s="64"/>
      <c r="H5" s="64"/>
      <c r="I5" s="64"/>
      <c r="J5" s="64"/>
      <c r="K5" s="64"/>
      <c r="L5" s="64"/>
    </row>
    <row r="6" spans="2:12" ht="18.75" x14ac:dyDescent="0.3">
      <c r="B6" s="1" t="s">
        <v>264</v>
      </c>
      <c r="D6"/>
      <c r="G6" s="64"/>
      <c r="I6" s="64"/>
      <c r="J6" s="64"/>
      <c r="K6" s="64"/>
      <c r="L6" s="64"/>
    </row>
    <row r="7" spans="2:12" x14ac:dyDescent="0.25">
      <c r="D7"/>
      <c r="G7" s="64"/>
      <c r="H7" s="64"/>
      <c r="I7" s="64"/>
      <c r="J7" s="64"/>
      <c r="K7" s="64"/>
      <c r="L7" s="64"/>
    </row>
    <row r="8" spans="2:12" x14ac:dyDescent="0.25">
      <c r="D8"/>
      <c r="G8" s="64"/>
      <c r="H8" s="64"/>
      <c r="I8" s="64"/>
      <c r="J8" s="64"/>
      <c r="K8" s="64"/>
      <c r="L8" s="64"/>
    </row>
    <row r="9" spans="2:12" x14ac:dyDescent="0.25">
      <c r="D9"/>
      <c r="G9" s="64"/>
      <c r="H9" s="64"/>
      <c r="I9" s="64"/>
      <c r="J9" s="64"/>
      <c r="K9" s="64"/>
      <c r="L9" s="64"/>
    </row>
    <row r="10" spans="2:12" x14ac:dyDescent="0.25">
      <c r="D10"/>
      <c r="G10" s="64"/>
      <c r="H10" s="64"/>
      <c r="I10" s="64"/>
      <c r="J10" s="64"/>
      <c r="K10" s="64"/>
      <c r="L10" s="64"/>
    </row>
    <row r="11" spans="2:12" x14ac:dyDescent="0.25">
      <c r="D11"/>
      <c r="G11" s="64"/>
      <c r="H11" s="64"/>
      <c r="I11" s="64"/>
      <c r="J11" s="64"/>
      <c r="K11" s="64"/>
      <c r="L11" s="64"/>
    </row>
    <row r="12" spans="2:12" x14ac:dyDescent="0.25">
      <c r="D12"/>
      <c r="G12" s="64"/>
      <c r="H12" s="64"/>
      <c r="I12" s="64"/>
      <c r="J12" s="64"/>
      <c r="K12" s="64"/>
      <c r="L12" s="64"/>
    </row>
    <row r="13" spans="2:12" x14ac:dyDescent="0.25">
      <c r="D13"/>
      <c r="G13" s="64"/>
      <c r="H13" s="64"/>
      <c r="I13" s="64"/>
      <c r="J13" s="64"/>
      <c r="K13" s="64"/>
      <c r="L13" s="64"/>
    </row>
    <row r="14" spans="2:12" x14ac:dyDescent="0.25">
      <c r="D14"/>
      <c r="G14" s="64"/>
      <c r="H14" s="64"/>
      <c r="I14" s="64"/>
      <c r="J14" s="64"/>
      <c r="K14" s="64"/>
      <c r="L14" s="64"/>
    </row>
    <row r="15" spans="2:12" x14ac:dyDescent="0.25">
      <c r="D15"/>
      <c r="G15" s="64"/>
      <c r="H15" s="64"/>
      <c r="I15" s="64"/>
      <c r="J15" s="64"/>
      <c r="K15" s="64"/>
      <c r="L15" s="64"/>
    </row>
    <row r="16" spans="2:12" x14ac:dyDescent="0.25">
      <c r="D16"/>
      <c r="G16" s="64"/>
      <c r="H16" s="64"/>
      <c r="I16" s="64"/>
      <c r="J16" s="64"/>
      <c r="K16" s="64"/>
      <c r="L16" s="64"/>
    </row>
    <row r="17" spans="2:12" x14ac:dyDescent="0.25">
      <c r="G17" s="64"/>
      <c r="H17" s="64"/>
      <c r="I17" s="64"/>
      <c r="J17" s="64"/>
      <c r="K17" s="64"/>
      <c r="L17" s="64"/>
    </row>
    <row r="18" spans="2:12" x14ac:dyDescent="0.25">
      <c r="G18" s="64"/>
      <c r="H18" s="64"/>
      <c r="I18" s="64"/>
      <c r="J18" s="64"/>
      <c r="K18" s="64"/>
      <c r="L18" s="64"/>
    </row>
    <row r="19" spans="2:12" x14ac:dyDescent="0.25">
      <c r="G19" s="64"/>
      <c r="H19" s="64"/>
      <c r="I19" s="64"/>
      <c r="J19" s="64"/>
      <c r="K19" s="64"/>
      <c r="L19" s="64"/>
    </row>
    <row r="20" spans="2:12" x14ac:dyDescent="0.25">
      <c r="G20" s="64"/>
      <c r="H20" s="64"/>
      <c r="I20" s="64"/>
      <c r="J20" s="64"/>
      <c r="K20" s="64"/>
      <c r="L20" s="64"/>
    </row>
    <row r="21" spans="2:12" x14ac:dyDescent="0.25">
      <c r="G21" s="64"/>
      <c r="H21" s="64"/>
      <c r="I21" s="64"/>
      <c r="J21" s="64"/>
      <c r="K21" s="64"/>
      <c r="L21" s="64"/>
    </row>
    <row r="22" spans="2:12" x14ac:dyDescent="0.25">
      <c r="G22" s="64"/>
      <c r="H22" s="64"/>
      <c r="I22" s="64"/>
      <c r="J22" s="64"/>
      <c r="K22" s="64"/>
      <c r="L22" s="64"/>
    </row>
    <row r="23" spans="2:12" x14ac:dyDescent="0.25">
      <c r="G23" s="64"/>
      <c r="H23" s="64"/>
      <c r="I23" s="64"/>
      <c r="J23" s="64"/>
      <c r="K23" s="64"/>
      <c r="L23" s="64"/>
    </row>
    <row r="24" spans="2:12" x14ac:dyDescent="0.25">
      <c r="G24" s="64"/>
      <c r="H24" s="64"/>
      <c r="I24" s="64"/>
      <c r="J24" s="64"/>
      <c r="K24" s="64"/>
      <c r="L24" s="64"/>
    </row>
    <row r="25" spans="2:12" x14ac:dyDescent="0.25">
      <c r="G25" s="64"/>
      <c r="H25" s="64"/>
      <c r="I25" s="64"/>
      <c r="J25" s="64"/>
      <c r="K25" s="64"/>
      <c r="L25" s="64"/>
    </row>
    <row r="26" spans="2:12" x14ac:dyDescent="0.25">
      <c r="D26"/>
      <c r="G26" s="64"/>
      <c r="H26" s="64"/>
      <c r="I26" s="64"/>
      <c r="J26" s="64"/>
      <c r="K26" s="64"/>
      <c r="L26" s="64"/>
    </row>
    <row r="27" spans="2:12" x14ac:dyDescent="0.25">
      <c r="D27"/>
      <c r="G27" s="64"/>
      <c r="H27" s="64"/>
      <c r="I27" s="64"/>
      <c r="J27" s="64"/>
      <c r="K27" s="64"/>
      <c r="L27" s="64"/>
    </row>
    <row r="28" spans="2:12" ht="18.75" x14ac:dyDescent="0.3">
      <c r="B28" s="7" t="s">
        <v>257</v>
      </c>
      <c r="D28"/>
      <c r="G28" s="64"/>
      <c r="H28" s="64"/>
      <c r="I28" s="64"/>
      <c r="J28" s="64"/>
      <c r="K28" s="64"/>
      <c r="L28" s="64"/>
    </row>
    <row r="29" spans="2:12" ht="18.75" x14ac:dyDescent="0.3">
      <c r="B29" s="7" t="s">
        <v>8</v>
      </c>
      <c r="D29"/>
      <c r="G29" s="64"/>
      <c r="H29" s="64"/>
      <c r="I29" s="64"/>
      <c r="J29" s="64"/>
      <c r="K29" s="64"/>
      <c r="L29" s="64"/>
    </row>
    <row r="30" spans="2:12" ht="15.75" thickBot="1" x14ac:dyDescent="0.3">
      <c r="C30" s="11" t="s">
        <v>1</v>
      </c>
      <c r="D30"/>
      <c r="G30" s="64"/>
      <c r="H30" s="64"/>
      <c r="I30" s="64"/>
      <c r="J30" s="64"/>
      <c r="K30" s="64"/>
      <c r="L30" s="64"/>
    </row>
    <row r="31" spans="2:12" x14ac:dyDescent="0.25">
      <c r="B31" s="17" t="s">
        <v>32</v>
      </c>
      <c r="C31" s="77">
        <v>318.30914183855361</v>
      </c>
      <c r="D31" s="32" t="s">
        <v>22</v>
      </c>
      <c r="G31" s="64"/>
      <c r="H31" s="64"/>
      <c r="I31" s="64"/>
      <c r="J31" s="64"/>
      <c r="K31" s="64"/>
      <c r="L31" s="64"/>
    </row>
    <row r="32" spans="2:12" x14ac:dyDescent="0.25">
      <c r="B32" s="17" t="s">
        <v>34</v>
      </c>
      <c r="C32" s="76">
        <v>20</v>
      </c>
      <c r="D32" s="32" t="s">
        <v>21</v>
      </c>
      <c r="G32" s="64"/>
      <c r="H32" s="64"/>
      <c r="I32" s="64"/>
      <c r="J32" s="64"/>
      <c r="K32" s="64"/>
      <c r="L32" s="64"/>
    </row>
    <row r="33" spans="2:12" x14ac:dyDescent="0.25">
      <c r="B33" s="17" t="s">
        <v>25</v>
      </c>
      <c r="C33" s="61">
        <v>2</v>
      </c>
      <c r="D33" s="32" t="s">
        <v>28</v>
      </c>
      <c r="G33" s="64"/>
      <c r="H33" s="64"/>
      <c r="I33" s="64"/>
      <c r="J33" s="64"/>
      <c r="K33" s="64"/>
      <c r="L33" s="64"/>
    </row>
    <row r="34" spans="2:12" ht="15.75" thickBot="1" x14ac:dyDescent="0.3">
      <c r="B34" s="17" t="s">
        <v>244</v>
      </c>
      <c r="C34" s="68">
        <v>1</v>
      </c>
      <c r="D34" s="32" t="s">
        <v>28</v>
      </c>
      <c r="G34" s="64"/>
      <c r="H34" s="64"/>
      <c r="I34" s="64"/>
      <c r="J34" s="64"/>
      <c r="K34" s="64"/>
      <c r="L34" s="64"/>
    </row>
    <row r="35" spans="2:12" x14ac:dyDescent="0.25">
      <c r="B35" s="6"/>
      <c r="C35" s="11" t="s">
        <v>2</v>
      </c>
      <c r="D35"/>
      <c r="G35" s="64"/>
      <c r="H35" s="64"/>
      <c r="I35" s="64"/>
      <c r="J35" s="64"/>
      <c r="K35" s="64"/>
      <c r="L35" s="64"/>
    </row>
    <row r="36" spans="2:12" x14ac:dyDescent="0.25">
      <c r="B36" s="6" t="s">
        <v>26</v>
      </c>
      <c r="C36" s="19" t="s">
        <v>27</v>
      </c>
      <c r="D36"/>
      <c r="G36" s="64"/>
      <c r="H36" s="64"/>
      <c r="I36" s="64"/>
      <c r="J36" s="64"/>
      <c r="K36" s="64"/>
      <c r="L36" s="64"/>
    </row>
    <row r="37" spans="2:12" x14ac:dyDescent="0.25">
      <c r="B37" s="6" t="s">
        <v>11</v>
      </c>
      <c r="C37" s="20">
        <f>3.1416*C33^2 / 4</f>
        <v>3.1415999999999999</v>
      </c>
      <c r="D37" t="s">
        <v>29</v>
      </c>
      <c r="G37" s="64"/>
      <c r="H37" s="64"/>
      <c r="I37" s="64"/>
      <c r="J37" s="64"/>
      <c r="K37" s="64"/>
      <c r="L37" s="64"/>
    </row>
    <row r="38" spans="2:12" x14ac:dyDescent="0.25">
      <c r="B38" s="6" t="s">
        <v>245</v>
      </c>
      <c r="C38" s="19" t="s">
        <v>51</v>
      </c>
      <c r="D38"/>
      <c r="G38" s="64"/>
      <c r="H38" s="64"/>
      <c r="I38" s="64"/>
      <c r="J38" s="64"/>
      <c r="K38" s="64"/>
      <c r="L38" s="64"/>
    </row>
    <row r="39" spans="2:12" x14ac:dyDescent="0.25">
      <c r="B39" s="6" t="s">
        <v>11</v>
      </c>
      <c r="C39" s="20">
        <f>3.1416*C34^2 / 4</f>
        <v>0.78539999999999999</v>
      </c>
      <c r="D39" t="s">
        <v>29</v>
      </c>
      <c r="G39" s="64"/>
      <c r="H39" s="64"/>
      <c r="I39" s="64"/>
      <c r="J39" s="64"/>
      <c r="K39" s="64"/>
      <c r="L39" s="64"/>
    </row>
    <row r="40" spans="2:12" x14ac:dyDescent="0.25">
      <c r="B40" s="6" t="s">
        <v>259</v>
      </c>
      <c r="C40" s="12" t="s">
        <v>258</v>
      </c>
      <c r="D40"/>
      <c r="G40" s="64"/>
      <c r="H40" s="64"/>
      <c r="I40" s="64"/>
      <c r="J40" s="64"/>
      <c r="K40" s="64"/>
      <c r="L40" s="64"/>
    </row>
    <row r="41" spans="2:12" x14ac:dyDescent="0.25">
      <c r="B41" s="6" t="s">
        <v>11</v>
      </c>
      <c r="C41" s="29">
        <f>C31*C37</f>
        <v>1000</v>
      </c>
      <c r="D41" t="s">
        <v>30</v>
      </c>
      <c r="G41" s="64"/>
      <c r="H41" s="64"/>
      <c r="I41" s="64"/>
      <c r="J41" s="64"/>
      <c r="K41" s="64"/>
      <c r="L41" s="64"/>
    </row>
    <row r="42" spans="2:12" x14ac:dyDescent="0.25">
      <c r="B42" s="6" t="s">
        <v>11</v>
      </c>
      <c r="C42" s="29">
        <f>C41*4.44822</f>
        <v>4448.22</v>
      </c>
      <c r="D42" t="s">
        <v>31</v>
      </c>
      <c r="G42" s="64"/>
      <c r="H42" s="64"/>
      <c r="I42" s="64"/>
      <c r="J42" s="64"/>
      <c r="K42" s="64"/>
      <c r="L42" s="64"/>
    </row>
    <row r="43" spans="2:12" x14ac:dyDescent="0.25">
      <c r="B43" s="6" t="s">
        <v>260</v>
      </c>
      <c r="C43" s="12" t="s">
        <v>261</v>
      </c>
      <c r="D43"/>
      <c r="G43" s="64"/>
      <c r="H43" s="64"/>
      <c r="I43" s="64"/>
      <c r="J43" s="64"/>
      <c r="K43" s="64"/>
      <c r="L43" s="64"/>
    </row>
    <row r="44" spans="2:12" x14ac:dyDescent="0.25">
      <c r="B44" s="6" t="s">
        <v>11</v>
      </c>
      <c r="C44" s="29">
        <f>C31*(C37 - C39)</f>
        <v>750</v>
      </c>
      <c r="D44" t="s">
        <v>30</v>
      </c>
      <c r="G44" s="64"/>
      <c r="H44" s="64" t="s">
        <v>263</v>
      </c>
      <c r="I44" s="66"/>
      <c r="J44" s="64"/>
      <c r="K44" s="64"/>
      <c r="L44" s="64"/>
    </row>
    <row r="45" spans="2:12" x14ac:dyDescent="0.25">
      <c r="B45" s="6" t="s">
        <v>11</v>
      </c>
      <c r="C45" s="29">
        <f>C44*4.44822</f>
        <v>3336.165</v>
      </c>
      <c r="D45" t="s">
        <v>31</v>
      </c>
      <c r="G45" s="64"/>
      <c r="H45" s="64"/>
      <c r="I45" s="64"/>
      <c r="J45" s="64"/>
      <c r="K45" s="64"/>
      <c r="L45" s="64"/>
    </row>
    <row r="46" spans="2:12" x14ac:dyDescent="0.25">
      <c r="B46" s="6" t="s">
        <v>249</v>
      </c>
      <c r="C46" s="12" t="s">
        <v>262</v>
      </c>
      <c r="D46"/>
      <c r="G46" s="64"/>
      <c r="H46" s="64"/>
      <c r="I46" s="64"/>
      <c r="J46" s="64"/>
      <c r="K46" s="64"/>
      <c r="L46" s="64"/>
    </row>
    <row r="47" spans="2:12" x14ac:dyDescent="0.25">
      <c r="B47" s="6" t="s">
        <v>11</v>
      </c>
      <c r="C47" s="18">
        <f>C32*231 / C37</f>
        <v>1470.5882352941176</v>
      </c>
      <c r="D47" t="s">
        <v>40</v>
      </c>
      <c r="G47" s="64"/>
      <c r="H47" s="64"/>
      <c r="I47" s="64"/>
      <c r="J47" s="64"/>
      <c r="K47" s="64"/>
      <c r="L47" s="64"/>
    </row>
    <row r="48" spans="2:12" x14ac:dyDescent="0.25">
      <c r="B48" s="6" t="s">
        <v>11</v>
      </c>
      <c r="C48" s="14">
        <f>C47/12</f>
        <v>122.54901960784314</v>
      </c>
      <c r="D48" t="s">
        <v>343</v>
      </c>
      <c r="G48" s="64"/>
      <c r="H48" s="64"/>
      <c r="I48" s="64"/>
      <c r="J48" s="64"/>
      <c r="K48" s="64"/>
      <c r="L48" s="64"/>
    </row>
    <row r="49" spans="2:12" x14ac:dyDescent="0.25">
      <c r="B49" s="6" t="s">
        <v>11</v>
      </c>
      <c r="C49" s="183">
        <f>C48/60</f>
        <v>2.0424836601307188</v>
      </c>
      <c r="D49" s="64" t="s">
        <v>335</v>
      </c>
      <c r="E49" s="64"/>
      <c r="G49" s="64"/>
      <c r="H49" s="64"/>
      <c r="I49" s="64"/>
      <c r="J49" s="64"/>
      <c r="K49" s="64"/>
      <c r="L49" s="64"/>
    </row>
    <row r="50" spans="2:12" x14ac:dyDescent="0.25">
      <c r="H50" s="64"/>
      <c r="I50" s="64"/>
      <c r="J50" s="64"/>
      <c r="K50" s="64"/>
      <c r="L50" s="64"/>
    </row>
    <row r="51" spans="2:12" ht="18.75" x14ac:dyDescent="0.3">
      <c r="B51" s="1" t="s">
        <v>267</v>
      </c>
      <c r="C51" s="64"/>
      <c r="D51" s="64"/>
      <c r="E51" s="64"/>
      <c r="G51" s="64"/>
      <c r="H51" s="64"/>
      <c r="I51" s="64"/>
      <c r="J51" s="64"/>
      <c r="K51" s="64"/>
      <c r="L51" s="64"/>
    </row>
    <row r="52" spans="2:12" x14ac:dyDescent="0.25">
      <c r="B52" s="64"/>
      <c r="C52" s="64"/>
      <c r="D52" s="64"/>
      <c r="E52" s="64"/>
      <c r="G52" s="64"/>
      <c r="H52" s="64"/>
      <c r="I52" s="64"/>
      <c r="J52" s="64"/>
      <c r="K52" s="64"/>
      <c r="L52" s="64"/>
    </row>
    <row r="53" spans="2:12" x14ac:dyDescent="0.25">
      <c r="B53" s="64"/>
      <c r="C53" s="64"/>
      <c r="D53" s="64"/>
      <c r="E53" s="64"/>
      <c r="G53" s="64"/>
      <c r="H53" s="64"/>
      <c r="I53" s="64"/>
      <c r="J53" s="64"/>
      <c r="K53" s="64"/>
      <c r="L53" s="64"/>
    </row>
    <row r="54" spans="2:12" x14ac:dyDescent="0.25">
      <c r="B54" s="64"/>
      <c r="C54" s="64"/>
      <c r="D54" s="64"/>
      <c r="E54" s="64"/>
      <c r="G54" s="64"/>
      <c r="H54" s="64"/>
      <c r="I54" s="64"/>
      <c r="J54" s="64"/>
      <c r="K54" s="64"/>
      <c r="L54" s="64"/>
    </row>
    <row r="55" spans="2:12" x14ac:dyDescent="0.25">
      <c r="B55" s="64"/>
      <c r="C55" s="64"/>
      <c r="D55" s="64"/>
      <c r="E55" s="64"/>
      <c r="G55" s="64"/>
      <c r="H55" s="64"/>
      <c r="I55" s="64"/>
      <c r="J55" s="64"/>
      <c r="K55" s="64"/>
      <c r="L55" s="64"/>
    </row>
    <row r="56" spans="2:12" x14ac:dyDescent="0.25">
      <c r="B56" s="64"/>
      <c r="C56" s="64"/>
      <c r="D56" s="64"/>
      <c r="E56" s="64"/>
      <c r="G56" s="64"/>
      <c r="H56" s="64"/>
      <c r="I56" s="64"/>
      <c r="J56" s="64"/>
      <c r="K56" s="64"/>
      <c r="L56" s="64"/>
    </row>
    <row r="57" spans="2:12" x14ac:dyDescent="0.25">
      <c r="B57" s="64"/>
      <c r="C57" s="64"/>
      <c r="D57" s="64"/>
      <c r="E57" s="64"/>
      <c r="G57" s="64"/>
      <c r="H57" s="64"/>
      <c r="I57" s="64"/>
      <c r="J57" s="64"/>
      <c r="K57" s="64"/>
      <c r="L57" s="64"/>
    </row>
    <row r="58" spans="2:12" x14ac:dyDescent="0.25">
      <c r="B58" s="64"/>
      <c r="C58" s="64"/>
      <c r="D58" s="64"/>
      <c r="E58" s="64"/>
      <c r="G58" s="64"/>
      <c r="H58" s="64"/>
      <c r="I58" s="64"/>
      <c r="J58" s="64"/>
      <c r="K58" s="64"/>
      <c r="L58" s="64"/>
    </row>
    <row r="59" spans="2:12" x14ac:dyDescent="0.25">
      <c r="B59" s="64"/>
      <c r="C59" s="64"/>
      <c r="D59" s="64"/>
      <c r="E59" s="64"/>
      <c r="G59" s="64"/>
      <c r="H59" s="64"/>
      <c r="I59" s="64"/>
      <c r="J59" s="64"/>
      <c r="K59" s="64"/>
      <c r="L59" s="64"/>
    </row>
    <row r="60" spans="2:12" x14ac:dyDescent="0.25">
      <c r="B60" s="64"/>
      <c r="C60" s="64"/>
      <c r="D60" s="64"/>
      <c r="E60" s="64"/>
      <c r="G60" s="64"/>
      <c r="H60" s="64"/>
      <c r="I60" s="64"/>
      <c r="J60" s="64"/>
      <c r="K60" s="64"/>
      <c r="L60" s="64"/>
    </row>
    <row r="61" spans="2:12" x14ac:dyDescent="0.25">
      <c r="B61" s="64"/>
      <c r="C61" s="64"/>
      <c r="D61" s="64"/>
      <c r="E61" s="64"/>
      <c r="G61" s="64"/>
      <c r="H61" s="64"/>
      <c r="I61" s="64"/>
      <c r="J61" s="64"/>
      <c r="K61" s="64"/>
      <c r="L61" s="64"/>
    </row>
    <row r="62" spans="2:12" x14ac:dyDescent="0.25">
      <c r="B62" s="64"/>
      <c r="C62" s="64"/>
      <c r="D62" s="64"/>
      <c r="E62" s="64"/>
      <c r="G62" s="64"/>
      <c r="H62" s="64"/>
      <c r="I62" s="64"/>
      <c r="J62" s="64"/>
      <c r="K62" s="64"/>
      <c r="L62" s="64"/>
    </row>
    <row r="63" spans="2:12" x14ac:dyDescent="0.25">
      <c r="B63" s="64"/>
      <c r="C63" s="64"/>
      <c r="D63" s="64"/>
      <c r="E63" s="64"/>
      <c r="G63" s="64"/>
      <c r="H63" s="64"/>
      <c r="I63" s="64"/>
      <c r="J63" s="64"/>
      <c r="K63" s="64"/>
      <c r="L63" s="64"/>
    </row>
    <row r="64" spans="2:12" x14ac:dyDescent="0.25">
      <c r="B64" s="64"/>
      <c r="C64" s="64"/>
      <c r="D64" s="64"/>
      <c r="E64" s="64"/>
      <c r="G64" s="64"/>
      <c r="H64" s="64"/>
      <c r="I64" s="64"/>
      <c r="J64" s="64"/>
      <c r="K64" s="64"/>
      <c r="L64" s="64"/>
    </row>
    <row r="65" spans="2:12" x14ac:dyDescent="0.25">
      <c r="B65" s="64"/>
      <c r="C65" s="64"/>
      <c r="D65" s="64"/>
      <c r="E65" s="64"/>
      <c r="G65" s="64"/>
      <c r="H65" s="64"/>
      <c r="I65" s="64"/>
      <c r="J65" s="64"/>
      <c r="K65" s="64"/>
      <c r="L65" s="64"/>
    </row>
    <row r="66" spans="2:12" x14ac:dyDescent="0.25">
      <c r="B66" s="64"/>
      <c r="C66" s="64"/>
      <c r="D66" s="64"/>
      <c r="E66" s="64"/>
      <c r="G66" s="64"/>
      <c r="H66" s="64"/>
      <c r="I66" s="64"/>
      <c r="J66" s="64"/>
      <c r="K66" s="64"/>
      <c r="L66" s="64"/>
    </row>
    <row r="67" spans="2:12" x14ac:dyDescent="0.25">
      <c r="B67" s="64"/>
      <c r="C67" s="64"/>
      <c r="D67" s="64"/>
      <c r="E67" s="64"/>
      <c r="G67" s="64"/>
      <c r="H67" s="64"/>
      <c r="I67" s="64"/>
      <c r="J67" s="64"/>
      <c r="K67" s="64"/>
      <c r="L67" s="64"/>
    </row>
    <row r="68" spans="2:12" x14ac:dyDescent="0.25">
      <c r="B68" s="64"/>
      <c r="C68" s="64"/>
      <c r="D68" s="64"/>
      <c r="E68" s="64"/>
      <c r="G68" s="64"/>
      <c r="H68" s="64"/>
      <c r="I68" s="64"/>
      <c r="J68" s="64"/>
      <c r="K68" s="64"/>
      <c r="L68" s="64"/>
    </row>
    <row r="69" spans="2:12" x14ac:dyDescent="0.25">
      <c r="B69" s="64"/>
      <c r="C69" s="64"/>
      <c r="D69" s="64"/>
      <c r="E69" s="64"/>
      <c r="G69" s="64"/>
      <c r="H69" s="64"/>
      <c r="I69" s="64"/>
      <c r="J69" s="64"/>
      <c r="K69" s="64"/>
      <c r="L69" s="64"/>
    </row>
    <row r="70" spans="2:12" x14ac:dyDescent="0.25">
      <c r="B70" s="64"/>
      <c r="C70" s="64"/>
      <c r="D70" s="64"/>
      <c r="E70" s="64"/>
      <c r="G70" s="64"/>
      <c r="H70" s="64"/>
      <c r="I70" s="64"/>
      <c r="J70" s="64"/>
      <c r="K70" s="64"/>
      <c r="L70" s="64"/>
    </row>
    <row r="71" spans="2:12" x14ac:dyDescent="0.25">
      <c r="B71" s="64"/>
      <c r="C71" s="64"/>
      <c r="D71" s="64"/>
      <c r="E71" s="64"/>
      <c r="G71" s="64"/>
      <c r="H71" s="64"/>
      <c r="I71" s="64"/>
      <c r="J71" s="64"/>
      <c r="K71" s="64"/>
      <c r="L71" s="64"/>
    </row>
    <row r="72" spans="2:12" x14ac:dyDescent="0.25">
      <c r="B72" s="64"/>
      <c r="C72" s="64"/>
      <c r="D72" s="64"/>
      <c r="E72" s="64"/>
      <c r="G72" s="64"/>
      <c r="H72" s="64"/>
      <c r="I72" s="64"/>
      <c r="J72" s="64"/>
      <c r="K72" s="64"/>
      <c r="L72" s="64"/>
    </row>
    <row r="73" spans="2:12" x14ac:dyDescent="0.25">
      <c r="B73" s="64"/>
      <c r="C73" s="64"/>
      <c r="D73" s="64"/>
      <c r="E73" s="64"/>
      <c r="G73" s="64"/>
      <c r="H73" s="64"/>
      <c r="I73" s="64"/>
      <c r="J73" s="64"/>
      <c r="K73" s="64"/>
      <c r="L73" s="64"/>
    </row>
    <row r="74" spans="2:12" x14ac:dyDescent="0.25">
      <c r="B74" s="64"/>
      <c r="C74" s="64"/>
      <c r="D74" s="64"/>
      <c r="E74" s="64"/>
      <c r="G74" s="64"/>
      <c r="H74" s="64"/>
      <c r="I74" s="64"/>
      <c r="J74" s="64"/>
      <c r="K74" s="64"/>
      <c r="L74" s="64"/>
    </row>
    <row r="75" spans="2:12" x14ac:dyDescent="0.25">
      <c r="B75" s="64"/>
      <c r="C75" s="64"/>
      <c r="D75" s="64"/>
      <c r="E75" s="64"/>
      <c r="G75" s="64"/>
      <c r="H75" s="64"/>
      <c r="I75" s="64"/>
      <c r="J75" s="64"/>
      <c r="K75" s="64"/>
      <c r="L75" s="64"/>
    </row>
    <row r="76" spans="2:12" x14ac:dyDescent="0.25">
      <c r="G76" s="64"/>
      <c r="H76" s="64"/>
      <c r="I76" s="64"/>
      <c r="J76" s="64"/>
      <c r="K76" s="64"/>
      <c r="L76" s="64"/>
    </row>
    <row r="77" spans="2:12" ht="18.75" x14ac:dyDescent="0.3">
      <c r="B77" s="1" t="s">
        <v>243</v>
      </c>
      <c r="D77"/>
      <c r="G77" s="64"/>
      <c r="H77" s="64"/>
      <c r="I77" s="64"/>
      <c r="J77" s="64"/>
      <c r="K77" s="64"/>
      <c r="L77" s="64"/>
    </row>
    <row r="78" spans="2:12" x14ac:dyDescent="0.25">
      <c r="C78" s="12"/>
      <c r="D78"/>
      <c r="G78" s="64"/>
      <c r="H78" s="64"/>
      <c r="I78" s="64"/>
      <c r="J78" s="64"/>
      <c r="K78" s="64"/>
      <c r="L78" s="64"/>
    </row>
    <row r="79" spans="2:12" x14ac:dyDescent="0.25">
      <c r="C79" s="12"/>
      <c r="D79"/>
      <c r="G79" s="64"/>
      <c r="H79" s="64"/>
      <c r="I79" s="64"/>
      <c r="J79" s="64"/>
      <c r="K79" s="64"/>
      <c r="L79" s="64"/>
    </row>
    <row r="80" spans="2:12" x14ac:dyDescent="0.25">
      <c r="C80" s="12"/>
      <c r="D80"/>
      <c r="G80" s="64"/>
      <c r="H80" s="64"/>
      <c r="I80" s="64"/>
      <c r="J80" s="64"/>
      <c r="K80" s="64"/>
      <c r="L80" s="64"/>
    </row>
    <row r="81" spans="2:12" x14ac:dyDescent="0.25">
      <c r="C81" s="12"/>
      <c r="D81"/>
      <c r="G81" s="64"/>
      <c r="H81" s="64"/>
      <c r="I81" s="64"/>
      <c r="J81" s="64"/>
      <c r="K81" s="64"/>
      <c r="L81" s="64"/>
    </row>
    <row r="82" spans="2:12" x14ac:dyDescent="0.25">
      <c r="C82" s="12"/>
      <c r="D82"/>
      <c r="G82" s="64"/>
      <c r="H82" s="64"/>
      <c r="I82" s="64"/>
      <c r="J82" s="64"/>
      <c r="K82" s="64"/>
      <c r="L82" s="64"/>
    </row>
    <row r="83" spans="2:12" x14ac:dyDescent="0.25">
      <c r="C83" s="12"/>
      <c r="D83"/>
      <c r="G83" s="64"/>
      <c r="H83" s="64"/>
      <c r="I83" s="64"/>
      <c r="J83" s="64"/>
      <c r="K83" s="64"/>
      <c r="L83" s="64"/>
    </row>
    <row r="84" spans="2:12" x14ac:dyDescent="0.25">
      <c r="C84" s="12"/>
      <c r="D84"/>
      <c r="G84" s="64"/>
      <c r="H84" s="64"/>
      <c r="I84" s="64"/>
      <c r="J84" s="64"/>
      <c r="K84" s="64"/>
      <c r="L84" s="64"/>
    </row>
    <row r="85" spans="2:12" x14ac:dyDescent="0.25">
      <c r="C85" s="12"/>
      <c r="D85"/>
      <c r="G85" s="64"/>
      <c r="H85" s="64"/>
      <c r="I85" s="64"/>
      <c r="J85" s="64"/>
      <c r="K85" s="64"/>
      <c r="L85" s="64"/>
    </row>
    <row r="86" spans="2:12" x14ac:dyDescent="0.25">
      <c r="C86" s="12"/>
      <c r="D86"/>
      <c r="G86" s="64"/>
      <c r="H86" s="64"/>
      <c r="I86" s="64"/>
      <c r="J86" s="64"/>
      <c r="K86" s="64"/>
      <c r="L86" s="64"/>
    </row>
    <row r="87" spans="2:12" x14ac:dyDescent="0.25">
      <c r="C87" s="12"/>
      <c r="D87"/>
      <c r="G87" s="64"/>
      <c r="H87" s="64"/>
      <c r="I87" s="64"/>
      <c r="J87" s="64"/>
      <c r="K87" s="64"/>
      <c r="L87" s="64"/>
    </row>
    <row r="88" spans="2:12" x14ac:dyDescent="0.25">
      <c r="C88" s="12"/>
      <c r="D88"/>
      <c r="G88" s="64"/>
      <c r="H88" s="64"/>
      <c r="I88" s="64"/>
      <c r="J88" s="64"/>
      <c r="K88" s="64"/>
      <c r="L88" s="64"/>
    </row>
    <row r="89" spans="2:12" x14ac:dyDescent="0.25">
      <c r="C89" s="12"/>
      <c r="D89"/>
      <c r="G89" s="64"/>
      <c r="H89" s="64"/>
      <c r="I89" s="64"/>
      <c r="J89" s="64"/>
      <c r="K89" s="64"/>
      <c r="L89" s="64"/>
    </row>
    <row r="90" spans="2:12" x14ac:dyDescent="0.25">
      <c r="C90" s="12"/>
      <c r="D90"/>
      <c r="G90" s="64"/>
      <c r="H90" s="64"/>
      <c r="I90" s="64"/>
      <c r="J90" s="64"/>
      <c r="K90" s="64"/>
      <c r="L90" s="64"/>
    </row>
    <row r="91" spans="2:12" x14ac:dyDescent="0.25">
      <c r="C91" s="12"/>
      <c r="D91"/>
      <c r="G91" s="64"/>
      <c r="H91" s="64"/>
      <c r="I91" s="64"/>
      <c r="J91" s="64"/>
      <c r="K91" s="64"/>
      <c r="L91" s="64"/>
    </row>
    <row r="92" spans="2:12" x14ac:dyDescent="0.25">
      <c r="C92" s="12"/>
      <c r="D92"/>
      <c r="G92" s="64"/>
      <c r="H92" s="64"/>
      <c r="I92" s="64"/>
      <c r="J92" s="64"/>
      <c r="K92" s="64"/>
      <c r="L92" s="64"/>
    </row>
    <row r="93" spans="2:12" ht="18.75" x14ac:dyDescent="0.3">
      <c r="B93" s="6"/>
      <c r="C93" s="7" t="s">
        <v>8</v>
      </c>
      <c r="D93"/>
      <c r="G93" s="64"/>
      <c r="H93" s="64"/>
      <c r="I93" s="64"/>
      <c r="J93" s="64"/>
      <c r="K93" s="64"/>
      <c r="L93" s="64"/>
    </row>
    <row r="94" spans="2:12" ht="19.5" thickBot="1" x14ac:dyDescent="0.35">
      <c r="B94" s="7" t="s">
        <v>256</v>
      </c>
      <c r="C94" s="11" t="s">
        <v>1</v>
      </c>
      <c r="D94"/>
      <c r="G94" s="64"/>
      <c r="H94" s="64"/>
      <c r="I94" s="64"/>
      <c r="J94" s="64"/>
      <c r="K94" s="64"/>
      <c r="L94" s="64"/>
    </row>
    <row r="95" spans="2:12" x14ac:dyDescent="0.25">
      <c r="B95" s="17" t="s">
        <v>32</v>
      </c>
      <c r="C95" s="77">
        <v>1200</v>
      </c>
      <c r="D95" s="32" t="s">
        <v>22</v>
      </c>
      <c r="G95" s="64"/>
      <c r="H95" s="64"/>
      <c r="I95" s="64"/>
      <c r="J95" s="64"/>
      <c r="K95" s="64"/>
      <c r="L95" s="64"/>
    </row>
    <row r="96" spans="2:12" x14ac:dyDescent="0.25">
      <c r="B96" s="17" t="s">
        <v>34</v>
      </c>
      <c r="C96" s="76">
        <v>8</v>
      </c>
      <c r="D96" s="32" t="s">
        <v>21</v>
      </c>
      <c r="G96" s="64"/>
      <c r="H96" s="64"/>
      <c r="I96" s="64"/>
      <c r="J96" s="64"/>
      <c r="K96" s="64"/>
      <c r="L96" s="64"/>
    </row>
    <row r="97" spans="2:12" x14ac:dyDescent="0.25">
      <c r="B97" s="17" t="s">
        <v>25</v>
      </c>
      <c r="C97" s="61">
        <v>10</v>
      </c>
      <c r="D97" s="32" t="s">
        <v>28</v>
      </c>
      <c r="G97" s="64"/>
      <c r="H97" s="64"/>
      <c r="I97" s="64"/>
      <c r="J97" s="64"/>
      <c r="K97" s="64"/>
      <c r="L97" s="64"/>
    </row>
    <row r="98" spans="2:12" ht="15.75" thickBot="1" x14ac:dyDescent="0.3">
      <c r="B98" s="17" t="s">
        <v>244</v>
      </c>
      <c r="C98" s="68">
        <v>7</v>
      </c>
      <c r="D98" s="32" t="s">
        <v>28</v>
      </c>
      <c r="G98" s="64"/>
      <c r="H98" s="64"/>
      <c r="I98" s="64"/>
      <c r="J98" s="64"/>
      <c r="K98" s="64"/>
      <c r="L98" s="64"/>
    </row>
    <row r="99" spans="2:12" x14ac:dyDescent="0.25">
      <c r="B99" s="6"/>
      <c r="C99" s="11" t="s">
        <v>2</v>
      </c>
      <c r="D99"/>
      <c r="G99" s="64"/>
      <c r="H99" s="64"/>
      <c r="I99" s="64"/>
      <c r="J99" s="64"/>
      <c r="K99" s="64"/>
      <c r="L99" s="64"/>
    </row>
    <row r="100" spans="2:12" x14ac:dyDescent="0.25">
      <c r="B100" s="6" t="s">
        <v>26</v>
      </c>
      <c r="C100" s="19" t="s">
        <v>27</v>
      </c>
      <c r="D100"/>
      <c r="G100" s="64"/>
      <c r="H100" s="64"/>
      <c r="I100" s="64"/>
      <c r="J100" s="64"/>
      <c r="K100" s="64"/>
      <c r="L100" s="64"/>
    </row>
    <row r="101" spans="2:12" x14ac:dyDescent="0.25">
      <c r="B101" s="6" t="s">
        <v>11</v>
      </c>
      <c r="C101" s="20">
        <f>3.1416*C97^2 / 4</f>
        <v>78.539999999999992</v>
      </c>
      <c r="D101" t="s">
        <v>29</v>
      </c>
      <c r="G101" s="64"/>
      <c r="H101" s="64"/>
      <c r="I101" s="64"/>
      <c r="J101" s="64"/>
      <c r="K101" s="64"/>
      <c r="L101" s="64"/>
    </row>
    <row r="102" spans="2:12" x14ac:dyDescent="0.25">
      <c r="B102" s="6" t="s">
        <v>245</v>
      </c>
      <c r="C102" s="19" t="s">
        <v>51</v>
      </c>
      <c r="D102"/>
      <c r="G102" s="64"/>
      <c r="H102" s="64"/>
      <c r="I102" s="64"/>
      <c r="J102" s="64"/>
      <c r="K102" s="64"/>
      <c r="L102" s="64"/>
    </row>
    <row r="103" spans="2:12" x14ac:dyDescent="0.25">
      <c r="B103" s="6" t="s">
        <v>11</v>
      </c>
      <c r="C103" s="20">
        <f>3.1416*C98^2 / 4</f>
        <v>38.4846</v>
      </c>
      <c r="D103" t="s">
        <v>29</v>
      </c>
      <c r="G103" s="64"/>
      <c r="H103" s="64"/>
      <c r="I103" s="64"/>
      <c r="J103" s="64"/>
      <c r="K103" s="64"/>
      <c r="L103" s="64"/>
    </row>
    <row r="104" spans="2:12" x14ac:dyDescent="0.25">
      <c r="B104" s="6" t="s">
        <v>246</v>
      </c>
      <c r="C104" s="12" t="s">
        <v>247</v>
      </c>
      <c r="D104"/>
      <c r="G104" s="64"/>
      <c r="H104" s="64"/>
      <c r="I104" s="64"/>
      <c r="J104" s="64"/>
      <c r="K104" s="64"/>
      <c r="L104" s="64"/>
    </row>
    <row r="105" spans="2:12" x14ac:dyDescent="0.25">
      <c r="B105" s="6" t="s">
        <v>11</v>
      </c>
      <c r="C105" s="29">
        <f>C95*C103</f>
        <v>46181.520000000004</v>
      </c>
      <c r="D105" t="s">
        <v>30</v>
      </c>
      <c r="E105" t="s">
        <v>250</v>
      </c>
      <c r="G105" s="64"/>
      <c r="H105" s="64"/>
      <c r="I105" s="64"/>
      <c r="J105" s="64"/>
      <c r="K105" s="64"/>
      <c r="L105" s="64"/>
    </row>
    <row r="106" spans="2:12" x14ac:dyDescent="0.25">
      <c r="B106" s="6" t="s">
        <v>11</v>
      </c>
      <c r="C106" s="29">
        <f>C105*4.44822</f>
        <v>205425.56089440003</v>
      </c>
      <c r="D106" t="s">
        <v>31</v>
      </c>
      <c r="G106" s="64"/>
      <c r="H106" s="64"/>
      <c r="I106" s="64"/>
      <c r="J106" s="64"/>
      <c r="K106" s="64"/>
      <c r="L106" s="64"/>
    </row>
    <row r="107" spans="2:12" x14ac:dyDescent="0.25">
      <c r="B107" s="6" t="s">
        <v>248</v>
      </c>
      <c r="C107" s="12" t="s">
        <v>38</v>
      </c>
      <c r="D107"/>
      <c r="G107" s="64"/>
      <c r="H107" s="64"/>
      <c r="I107" s="64"/>
      <c r="J107" s="64"/>
      <c r="K107" s="64"/>
      <c r="L107" s="64"/>
    </row>
    <row r="108" spans="2:12" x14ac:dyDescent="0.25">
      <c r="B108" s="6" t="s">
        <v>11</v>
      </c>
      <c r="C108" s="29">
        <f>231*C96</f>
        <v>1848</v>
      </c>
      <c r="D108" t="s">
        <v>39</v>
      </c>
      <c r="G108" s="64"/>
      <c r="H108" s="64"/>
      <c r="I108" s="64"/>
      <c r="J108" s="64"/>
      <c r="K108" s="64"/>
      <c r="L108" s="64"/>
    </row>
    <row r="109" spans="2:12" x14ac:dyDescent="0.25">
      <c r="B109" s="6" t="s">
        <v>249</v>
      </c>
      <c r="C109" s="12" t="s">
        <v>251</v>
      </c>
      <c r="D109"/>
      <c r="G109" s="64"/>
      <c r="H109" s="64"/>
      <c r="I109" s="64"/>
      <c r="J109" s="64"/>
      <c r="K109" s="64"/>
      <c r="L109" s="64"/>
    </row>
    <row r="110" spans="2:12" x14ac:dyDescent="0.25">
      <c r="B110" s="6" t="s">
        <v>11</v>
      </c>
      <c r="C110" s="18">
        <f>C96*231/C103</f>
        <v>48.019207683073226</v>
      </c>
      <c r="D110" t="s">
        <v>40</v>
      </c>
      <c r="G110" s="64"/>
      <c r="H110" s="64"/>
      <c r="I110" s="64"/>
      <c r="J110" s="64"/>
      <c r="K110" s="64"/>
      <c r="L110" s="64"/>
    </row>
    <row r="111" spans="2:12" x14ac:dyDescent="0.25">
      <c r="B111" s="6" t="s">
        <v>252</v>
      </c>
      <c r="C111" s="21" t="s">
        <v>253</v>
      </c>
      <c r="D111"/>
      <c r="G111" s="64"/>
      <c r="H111" s="64"/>
      <c r="I111" s="64"/>
      <c r="J111" s="64"/>
      <c r="K111" s="64"/>
      <c r="L111" s="64"/>
    </row>
    <row r="112" spans="2:12" x14ac:dyDescent="0.25">
      <c r="B112" s="6" t="s">
        <v>11</v>
      </c>
      <c r="C112" s="29">
        <f>C110*C101</f>
        <v>3771.4285714285706</v>
      </c>
      <c r="D112" t="s">
        <v>39</v>
      </c>
      <c r="G112" s="64"/>
      <c r="H112" s="64"/>
      <c r="I112" s="64"/>
      <c r="J112" s="64"/>
      <c r="K112" s="64"/>
      <c r="L112" s="64"/>
    </row>
    <row r="113" spans="2:12" x14ac:dyDescent="0.25">
      <c r="B113" s="6" t="s">
        <v>11</v>
      </c>
      <c r="C113" s="14">
        <f>C112/231</f>
        <v>16.326530612244895</v>
      </c>
      <c r="D113" t="s">
        <v>21</v>
      </c>
      <c r="G113" s="64"/>
      <c r="H113" s="64"/>
      <c r="I113" s="64"/>
      <c r="J113" s="64"/>
      <c r="K113" s="64"/>
      <c r="L113" s="64"/>
    </row>
    <row r="114" spans="2:12" x14ac:dyDescent="0.25">
      <c r="B114" s="6" t="s">
        <v>254</v>
      </c>
      <c r="C114" s="14" t="s">
        <v>255</v>
      </c>
      <c r="D114"/>
      <c r="G114" s="64"/>
      <c r="H114" s="64"/>
      <c r="I114" s="64"/>
      <c r="J114" s="64"/>
      <c r="K114" s="64"/>
      <c r="L114" s="64"/>
    </row>
    <row r="115" spans="2:12" x14ac:dyDescent="0.25">
      <c r="B115" s="6" t="s">
        <v>11</v>
      </c>
      <c r="C115" s="14">
        <f>C113-C96</f>
        <v>8.3265306122448948</v>
      </c>
      <c r="D115" t="s">
        <v>21</v>
      </c>
      <c r="G115" s="64"/>
      <c r="H115" s="64"/>
      <c r="I115" s="64"/>
      <c r="J115" s="64"/>
      <c r="K115" s="64"/>
      <c r="L115" s="64"/>
    </row>
    <row r="116" spans="2:12" x14ac:dyDescent="0.25">
      <c r="C116" s="12"/>
      <c r="D116"/>
      <c r="G116" s="64"/>
      <c r="H116" s="64"/>
      <c r="I116" s="64"/>
      <c r="J116" s="64"/>
      <c r="K116" s="64"/>
      <c r="L116" s="64"/>
    </row>
    <row r="117" spans="2:12" ht="18.75" x14ac:dyDescent="0.3">
      <c r="B117" s="7" t="s">
        <v>265</v>
      </c>
      <c r="C117" s="12"/>
      <c r="D117"/>
      <c r="G117" s="64"/>
      <c r="H117" s="64"/>
      <c r="I117" s="64"/>
      <c r="J117" s="64"/>
      <c r="K117" s="64"/>
      <c r="L117" s="64"/>
    </row>
    <row r="118" spans="2:12" x14ac:dyDescent="0.25">
      <c r="C118" s="12"/>
      <c r="D118"/>
      <c r="G118" s="64"/>
      <c r="H118" s="64"/>
      <c r="I118" s="64"/>
      <c r="J118" s="64"/>
      <c r="K118" s="64"/>
      <c r="L118" s="64"/>
    </row>
    <row r="119" spans="2:12" x14ac:dyDescent="0.25">
      <c r="C119" s="12"/>
      <c r="D119"/>
      <c r="G119" s="64"/>
      <c r="H119" s="64"/>
      <c r="I119" s="64"/>
      <c r="J119" s="64"/>
      <c r="K119" s="64"/>
      <c r="L119" s="64"/>
    </row>
    <row r="120" spans="2:12" x14ac:dyDescent="0.25">
      <c r="C120" s="12"/>
      <c r="D120"/>
      <c r="G120" s="64"/>
      <c r="H120" s="64"/>
      <c r="I120" s="64"/>
      <c r="J120" s="64"/>
      <c r="K120" s="64"/>
      <c r="L120" s="64"/>
    </row>
    <row r="121" spans="2:12" x14ac:dyDescent="0.25">
      <c r="C121" s="12"/>
      <c r="D121"/>
      <c r="G121" s="64"/>
      <c r="H121" s="64"/>
      <c r="I121" s="64"/>
      <c r="J121" s="64"/>
      <c r="K121" s="64"/>
      <c r="L121" s="64"/>
    </row>
    <row r="122" spans="2:12" x14ac:dyDescent="0.25">
      <c r="C122" s="12"/>
      <c r="D122"/>
      <c r="G122" s="64"/>
      <c r="H122" s="64"/>
      <c r="I122" s="64"/>
      <c r="J122" s="64"/>
      <c r="K122" s="64"/>
      <c r="L122" s="64"/>
    </row>
    <row r="123" spans="2:12" x14ac:dyDescent="0.25">
      <c r="C123" s="12"/>
      <c r="D123"/>
      <c r="G123" s="64"/>
      <c r="H123" s="64"/>
      <c r="I123" s="64"/>
      <c r="J123" s="64"/>
      <c r="K123" s="64"/>
      <c r="L123" s="64"/>
    </row>
    <row r="124" spans="2:12" x14ac:dyDescent="0.25">
      <c r="C124" s="12"/>
      <c r="D124"/>
      <c r="G124" s="64"/>
      <c r="H124" s="64"/>
      <c r="I124" s="64"/>
      <c r="J124" s="64"/>
      <c r="K124" s="64"/>
      <c r="L124" s="64"/>
    </row>
    <row r="125" spans="2:12" x14ac:dyDescent="0.25">
      <c r="C125" s="12"/>
      <c r="D125"/>
      <c r="G125" s="64"/>
      <c r="H125" s="64"/>
      <c r="I125" s="64"/>
      <c r="J125" s="64"/>
      <c r="K125" s="64"/>
    </row>
    <row r="126" spans="2:12" x14ac:dyDescent="0.25">
      <c r="C126" s="12"/>
      <c r="D126"/>
      <c r="G126" s="64"/>
      <c r="H126" s="64"/>
      <c r="I126" s="64"/>
      <c r="J126" s="64"/>
      <c r="K126" s="64"/>
    </row>
    <row r="127" spans="2:12" x14ac:dyDescent="0.25">
      <c r="C127" s="12"/>
      <c r="D127"/>
      <c r="G127" s="64"/>
      <c r="H127" s="64"/>
      <c r="I127" s="64"/>
      <c r="J127" s="64"/>
      <c r="K127" s="64"/>
    </row>
    <row r="128" spans="2:12" x14ac:dyDescent="0.25">
      <c r="C128" s="12"/>
      <c r="D128"/>
      <c r="G128" s="64"/>
      <c r="H128" s="64"/>
      <c r="I128" s="64"/>
      <c r="J128" s="64"/>
      <c r="K128" s="64"/>
    </row>
    <row r="129" spans="2:11" x14ac:dyDescent="0.25">
      <c r="C129" s="12"/>
      <c r="D129"/>
      <c r="G129" s="64"/>
      <c r="H129" s="64"/>
      <c r="I129" s="64"/>
      <c r="J129" s="64"/>
      <c r="K129" s="64"/>
    </row>
    <row r="130" spans="2:11" x14ac:dyDescent="0.25">
      <c r="C130" s="12"/>
      <c r="D130"/>
      <c r="G130" s="64"/>
      <c r="H130" s="64"/>
      <c r="I130" s="64"/>
      <c r="J130" s="64"/>
      <c r="K130" s="64"/>
    </row>
    <row r="131" spans="2:11" x14ac:dyDescent="0.25">
      <c r="C131" s="12"/>
      <c r="D131"/>
      <c r="G131" s="64"/>
      <c r="H131" s="64"/>
      <c r="I131" s="64"/>
      <c r="J131" s="64"/>
      <c r="K131" s="64"/>
    </row>
    <row r="132" spans="2:11" x14ac:dyDescent="0.25">
      <c r="C132" s="12"/>
      <c r="D132"/>
      <c r="G132" s="64"/>
      <c r="H132" s="64"/>
      <c r="I132" s="64"/>
      <c r="J132" s="64"/>
      <c r="K132" s="64"/>
    </row>
    <row r="133" spans="2:11" x14ac:dyDescent="0.25">
      <c r="C133" s="12"/>
      <c r="D133"/>
      <c r="G133" s="64"/>
      <c r="H133" s="64"/>
      <c r="I133" s="64"/>
      <c r="J133" s="64"/>
      <c r="K133" s="64"/>
    </row>
    <row r="134" spans="2:11" x14ac:dyDescent="0.25">
      <c r="C134" s="12"/>
      <c r="D134"/>
      <c r="G134" s="64"/>
      <c r="H134" s="64"/>
      <c r="I134" s="64"/>
      <c r="J134" s="64"/>
      <c r="K134" s="64"/>
    </row>
    <row r="135" spans="2:11" x14ac:dyDescent="0.25">
      <c r="C135" s="12"/>
      <c r="D135"/>
      <c r="G135" s="64"/>
      <c r="H135" s="64"/>
      <c r="I135" s="64"/>
      <c r="J135" s="64"/>
      <c r="K135" s="64"/>
    </row>
    <row r="136" spans="2:11" x14ac:dyDescent="0.25">
      <c r="C136" s="12"/>
      <c r="D136"/>
      <c r="G136" s="64"/>
      <c r="H136" s="64"/>
      <c r="I136" s="64"/>
      <c r="J136" s="64"/>
      <c r="K136" s="64"/>
    </row>
    <row r="137" spans="2:11" x14ac:dyDescent="0.25">
      <c r="C137" s="12"/>
      <c r="D137"/>
      <c r="G137" s="64"/>
      <c r="H137" s="64"/>
      <c r="I137" s="64"/>
      <c r="J137" s="64"/>
      <c r="K137" s="64"/>
    </row>
    <row r="138" spans="2:11" x14ac:dyDescent="0.25">
      <c r="C138" s="12"/>
      <c r="D138"/>
      <c r="G138" s="64"/>
      <c r="H138" s="64"/>
      <c r="I138" s="64"/>
      <c r="J138" s="64"/>
      <c r="K138" s="64"/>
    </row>
    <row r="139" spans="2:11" x14ac:dyDescent="0.25">
      <c r="C139" s="12"/>
      <c r="D139"/>
      <c r="G139" s="64"/>
      <c r="H139" s="64"/>
      <c r="I139" s="64"/>
      <c r="J139" s="64"/>
      <c r="K139" s="64"/>
    </row>
    <row r="140" spans="2:11" x14ac:dyDescent="0.25">
      <c r="C140" s="12"/>
      <c r="D140"/>
      <c r="G140" s="64"/>
      <c r="H140" s="64"/>
      <c r="I140" s="64"/>
      <c r="J140" s="64"/>
      <c r="K140" s="64"/>
    </row>
    <row r="141" spans="2:11" x14ac:dyDescent="0.25">
      <c r="C141" s="12"/>
      <c r="D141"/>
      <c r="G141" s="64"/>
      <c r="H141" s="64"/>
      <c r="I141" s="64"/>
      <c r="J141" s="64"/>
      <c r="K141" s="64"/>
    </row>
    <row r="142" spans="2:11" ht="18.75" x14ac:dyDescent="0.3">
      <c r="B142" s="1" t="s">
        <v>285</v>
      </c>
      <c r="C142" s="12"/>
    </row>
    <row r="143" spans="2:11" x14ac:dyDescent="0.25">
      <c r="C143" s="12"/>
      <c r="D143"/>
    </row>
    <row r="165" spans="2:2" ht="18.75" x14ac:dyDescent="0.3">
      <c r="B165" s="1" t="s">
        <v>290</v>
      </c>
    </row>
    <row r="194" spans="2:2" ht="15.75" x14ac:dyDescent="0.25">
      <c r="B194" s="37" t="s">
        <v>162</v>
      </c>
    </row>
  </sheetData>
  <sheetProtection sheet="1" objects="1" scenarios="1" formatCells="0" selectLockedCells="1"/>
  <printOptions gridLines="1"/>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GOAL SEEK</vt:lpstr>
      <vt:lpstr>US to METRIC</vt:lpstr>
      <vt:lpstr>METRIC to US</vt:lpstr>
      <vt:lpstr>AIR CYLINDERS</vt:lpstr>
      <vt:lpstr>HYD CYLINDERS</vt:lpstr>
      <vt:lpstr>VALVES</vt:lpstr>
      <vt:lpstr>COMPONENTS</vt:lpstr>
      <vt:lpstr>HYDRAULIC CIRCUITS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Robert Andrew</dc:creator>
  <cp:lastModifiedBy>John Andrew</cp:lastModifiedBy>
  <cp:lastPrinted>2011-10-21T13:52:47Z</cp:lastPrinted>
  <dcterms:created xsi:type="dcterms:W3CDTF">2011-09-21T16:47:01Z</dcterms:created>
  <dcterms:modified xsi:type="dcterms:W3CDTF">2022-11-10T15:54:38Z</dcterms:modified>
</cp:coreProperties>
</file>