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<sst xmlns="http://schemas.openxmlformats.org/spreadsheetml/2006/main" count="40" uniqueCount="34">
  <si>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Pole Embedment Design Program</t>
  </si>
  <si>
    <t xml:space="preserve"> pounds</t>
  </si>
  <si>
    <t xml:space="preserve"> ft</t>
  </si>
  <si>
    <t xml:space="preserve"> ft-pounds</t>
  </si>
  <si>
    <t xml:space="preserve"> in</t>
  </si>
  <si>
    <t xml:space="preserve"> psf</t>
  </si>
  <si>
    <t xml:space="preserve">        Lateral Restraint</t>
  </si>
  <si>
    <t xml:space="preserve">       Depth Required=</t>
  </si>
  <si>
    <t xml:space="preserve">               Trial Depth=</t>
  </si>
  <si>
    <t xml:space="preserve"> Circular [C] or Square [S]</t>
  </si>
  <si>
    <t>Allowable Foundation Pressure =</t>
  </si>
  <si>
    <t xml:space="preserve">        Allowable Lateral Pressure =</t>
  </si>
  <si>
    <t xml:space="preserve"> psf / ft</t>
  </si>
  <si>
    <t>Adversely affected by a 1/2 inch</t>
  </si>
  <si>
    <t>motion at the ground surface</t>
  </si>
  <si>
    <t xml:space="preserve">             Pole Shape =</t>
  </si>
  <si>
    <t>[Y or N]</t>
  </si>
  <si>
    <t xml:space="preserve"> [Y or N]</t>
  </si>
  <si>
    <t xml:space="preserve">         Vertical Load =</t>
  </si>
  <si>
    <t xml:space="preserve">        Height to Load =</t>
  </si>
  <si>
    <t xml:space="preserve">     Moment at Base =</t>
  </si>
  <si>
    <t xml:space="preserve"> ft               Pressure =</t>
  </si>
  <si>
    <t xml:space="preserve">                  Allowable Lateral</t>
  </si>
  <si>
    <t xml:space="preserve">         Lateral Force =</t>
  </si>
  <si>
    <t xml:space="preserve">                 Foundation Pressure =</t>
  </si>
  <si>
    <t xml:space="preserve">    Embedment Depth Required =</t>
  </si>
  <si>
    <t xml:space="preserve">       Maximum Lateral Pressure =</t>
  </si>
  <si>
    <t xml:space="preserve">POLE EMBEDMENT DESIGN </t>
  </si>
  <si>
    <t>This spreadsheet is provided for illustrative teaching purposes only and is not intended for</t>
  </si>
  <si>
    <t>use on any specific project.  Anyone using the information contained on this spreadsheet</t>
  </si>
  <si>
    <t>does so at his/her own risk and assumes all resulting liability arising therefrom.</t>
  </si>
  <si>
    <t>© John W. Andrew, PE</t>
  </si>
  <si>
    <t>C</t>
  </si>
  <si>
    <t>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</si>
</sst>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;;;"/>
    <numFmt numFmtId="167" formatCode="0.0000"/>
    <numFmt numFmtId="168" formatCode="0.000"/>
  </numFmts>
  <fonts count="3">
    <font>
      <sz val="12"/>
      <name val="Arial"/>
      <family val="0"/>
    </font>
    <font>
      <sz val="8"/>
      <name val="Arial"/>
      <family val="0"/>
    </font>
    <font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" fontId="0" fillId="3" borderId="1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2" fontId="0" fillId="3" borderId="1" xfId="0" applyNumberFormat="1" applyFill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2" borderId="1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" fontId="0" fillId="4" borderId="1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2">
      <selection activeCell="D19" sqref="D19"/>
    </sheetView>
  </sheetViews>
  <sheetFormatPr defaultColWidth="8.88671875" defaultRowHeight="15"/>
  <cols>
    <col min="1" max="3" width="8.88671875" style="1" customWidth="1"/>
    <col min="4" max="4" width="8.6640625" style="1" customWidth="1"/>
    <col min="5" max="16384" width="8.88671875" style="1" customWidth="1"/>
  </cols>
  <sheetData>
    <row r="1" ht="15">
      <c r="A1" s="1" t="s">
        <v>0</v>
      </c>
    </row>
    <row r="2" spans="1:10" ht="15">
      <c r="A2" s="4" t="s">
        <v>27</v>
      </c>
      <c r="B2" s="4"/>
      <c r="C2" s="4"/>
      <c r="D2" s="4"/>
      <c r="E2" s="5"/>
      <c r="F2" s="4"/>
      <c r="G2" s="5"/>
      <c r="H2" s="4"/>
      <c r="I2" s="4"/>
      <c r="J2" s="4"/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4"/>
      <c r="B4" s="4"/>
      <c r="C4" s="4"/>
      <c r="D4" s="4"/>
      <c r="E4" s="4"/>
      <c r="F4" s="4" t="s">
        <v>13</v>
      </c>
      <c r="G4" s="4"/>
      <c r="H4" s="4"/>
      <c r="I4" s="4"/>
      <c r="J4" s="4"/>
    </row>
    <row r="5" spans="1:10" ht="15">
      <c r="A5" s="4" t="s">
        <v>11</v>
      </c>
      <c r="B5" s="4"/>
      <c r="C5" s="4"/>
      <c r="D5" s="2">
        <v>100</v>
      </c>
      <c r="E5" s="4" t="s">
        <v>12</v>
      </c>
      <c r="F5" s="4" t="s">
        <v>14</v>
      </c>
      <c r="G5" s="4"/>
      <c r="H5" s="4"/>
      <c r="I5" s="4"/>
      <c r="J5" s="4"/>
    </row>
    <row r="6" spans="1:10" ht="15">
      <c r="A6" s="4" t="s">
        <v>10</v>
      </c>
      <c r="B6" s="4"/>
      <c r="C6" s="4"/>
      <c r="D6" s="2">
        <v>1500</v>
      </c>
      <c r="E6" s="4" t="s">
        <v>5</v>
      </c>
      <c r="F6" s="4"/>
      <c r="G6" s="14" t="s">
        <v>33</v>
      </c>
      <c r="H6" s="4" t="s">
        <v>17</v>
      </c>
      <c r="I6" s="4"/>
      <c r="J6" s="4"/>
    </row>
    <row r="7" spans="1:10" ht="15">
      <c r="A7" s="4" t="s">
        <v>26</v>
      </c>
      <c r="B7" s="4"/>
      <c r="C7" s="4"/>
      <c r="D7" s="6">
        <f>15*D5</f>
        <v>1500</v>
      </c>
      <c r="E7" s="4" t="s">
        <v>5</v>
      </c>
      <c r="F7" s="4"/>
      <c r="G7" s="7"/>
      <c r="H7" s="4"/>
      <c r="I7" s="4"/>
      <c r="J7" s="4"/>
    </row>
    <row r="8" spans="1:10" ht="15">
      <c r="A8" s="4"/>
      <c r="B8" s="4"/>
      <c r="C8" s="4"/>
      <c r="D8" s="4"/>
      <c r="E8" s="4"/>
      <c r="F8" s="4"/>
      <c r="G8" s="9">
        <f>IF(G6="N",D5*2,D5)</f>
        <v>200</v>
      </c>
      <c r="H8" s="4"/>
      <c r="I8" s="4"/>
      <c r="J8" s="4"/>
    </row>
    <row r="9" spans="1:10" ht="15">
      <c r="A9" s="4"/>
      <c r="B9" s="4" t="s">
        <v>15</v>
      </c>
      <c r="C9" s="4"/>
      <c r="D9" s="14" t="s">
        <v>32</v>
      </c>
      <c r="E9" s="4" t="s">
        <v>9</v>
      </c>
      <c r="F9" s="4"/>
      <c r="G9" s="4"/>
      <c r="H9" s="4"/>
      <c r="I9" s="4"/>
      <c r="J9" s="4"/>
    </row>
    <row r="10" spans="1:10" ht="15">
      <c r="A10" s="4"/>
      <c r="B10" s="4" t="str">
        <f>IF(D9="C","                 Diameter =","                       Width =")</f>
        <v>                 Diameter =</v>
      </c>
      <c r="C10" s="4"/>
      <c r="D10" s="3">
        <v>32</v>
      </c>
      <c r="E10" s="10" t="s">
        <v>4</v>
      </c>
      <c r="F10" s="9">
        <f>IF(D9="C",D10/12,SQRT(2*(D10/12)^2))</f>
        <v>2.6666666666666665</v>
      </c>
      <c r="G10" s="9">
        <f>IF(D9="C",(D10/2/12)^2*3.1416,(D10/12)^2)</f>
        <v>5.585066666666666</v>
      </c>
      <c r="H10" s="4"/>
      <c r="I10" s="4"/>
      <c r="J10" s="4"/>
    </row>
    <row r="11" spans="1:10" ht="15">
      <c r="A11" s="4"/>
      <c r="B11" s="4" t="s">
        <v>6</v>
      </c>
      <c r="C11" s="4"/>
      <c r="D11" s="14" t="s">
        <v>33</v>
      </c>
      <c r="E11" s="11" t="s">
        <v>16</v>
      </c>
      <c r="F11" s="4"/>
      <c r="G11" s="9">
        <f>IF(D9="C",D10,D10*SQRT(2))</f>
        <v>32</v>
      </c>
      <c r="H11" s="4"/>
      <c r="I11" s="4"/>
      <c r="J11" s="4"/>
    </row>
    <row r="12" spans="1:10" ht="15">
      <c r="A12" s="4"/>
      <c r="B12" s="4"/>
      <c r="C12" s="4"/>
      <c r="D12" s="7"/>
      <c r="E12" s="11"/>
      <c r="F12" s="12"/>
      <c r="G12" s="9">
        <f>IF(D11="N",G8*D18/3,G8*D18)</f>
        <v>487.3333333333333</v>
      </c>
      <c r="H12" s="4"/>
      <c r="I12" s="4"/>
      <c r="J12" s="4"/>
    </row>
    <row r="13" spans="1:10" ht="15">
      <c r="A13" s="4"/>
      <c r="B13" s="4" t="s">
        <v>23</v>
      </c>
      <c r="C13" s="4"/>
      <c r="D13" s="2">
        <v>1200</v>
      </c>
      <c r="E13" s="10" t="s">
        <v>1</v>
      </c>
      <c r="F13" s="4"/>
      <c r="G13" s="4"/>
      <c r="H13" s="4"/>
      <c r="I13" s="4"/>
      <c r="J13" s="4"/>
    </row>
    <row r="14" spans="1:10" ht="15">
      <c r="A14" s="4"/>
      <c r="B14" s="4" t="s">
        <v>18</v>
      </c>
      <c r="C14" s="4"/>
      <c r="D14" s="2">
        <v>775</v>
      </c>
      <c r="E14" s="4" t="s">
        <v>1</v>
      </c>
      <c r="F14" s="9">
        <f>2.34*D13/G12/F10</f>
        <v>2.1607387140902876</v>
      </c>
      <c r="G14" s="4"/>
      <c r="H14" s="9"/>
      <c r="I14" s="4"/>
      <c r="J14" s="4"/>
    </row>
    <row r="15" spans="1:10" ht="15">
      <c r="A15" s="4"/>
      <c r="B15" s="4" t="s">
        <v>19</v>
      </c>
      <c r="C15" s="4"/>
      <c r="D15" s="3">
        <v>16</v>
      </c>
      <c r="E15" s="4" t="s">
        <v>2</v>
      </c>
      <c r="F15" s="4"/>
      <c r="G15" s="4"/>
      <c r="H15" s="9">
        <f>IF(D18&gt;12,1,0)</f>
        <v>0</v>
      </c>
      <c r="I15" s="4"/>
      <c r="J15" s="4"/>
    </row>
    <row r="16" spans="1:10" ht="15">
      <c r="A16" s="4"/>
      <c r="B16" s="4" t="s">
        <v>20</v>
      </c>
      <c r="C16" s="4"/>
      <c r="D16" s="6">
        <f>D13*D15</f>
        <v>19200</v>
      </c>
      <c r="E16" s="4" t="s">
        <v>3</v>
      </c>
      <c r="F16" s="4"/>
      <c r="G16" s="4"/>
      <c r="H16" s="9">
        <f>IF(ABS(D18-D19)&lt;0.02,1,0)</f>
        <v>1</v>
      </c>
      <c r="I16" s="4"/>
      <c r="J16" s="4"/>
    </row>
    <row r="17" spans="1:10" ht="15">
      <c r="A17" s="4"/>
      <c r="B17" s="4"/>
      <c r="C17" s="4"/>
      <c r="D17" s="4"/>
      <c r="E17" s="10" t="s">
        <v>22</v>
      </c>
      <c r="F17" s="13"/>
      <c r="G17" s="4"/>
      <c r="H17" s="9">
        <f>IF(G18&gt;D7,2,0)</f>
        <v>0</v>
      </c>
      <c r="I17" s="4"/>
      <c r="J17" s="4"/>
    </row>
    <row r="18" spans="1:10" ht="15">
      <c r="A18" s="4"/>
      <c r="B18" s="4" t="s">
        <v>8</v>
      </c>
      <c r="C18" s="4"/>
      <c r="D18" s="3">
        <v>7.31</v>
      </c>
      <c r="E18" s="10" t="s">
        <v>21</v>
      </c>
      <c r="F18" s="13"/>
      <c r="G18" s="6">
        <f>G12</f>
        <v>487.3333333333333</v>
      </c>
      <c r="H18" s="12" t="s">
        <v>5</v>
      </c>
      <c r="I18" s="4"/>
      <c r="J18" s="4"/>
    </row>
    <row r="19" spans="1:10" ht="15">
      <c r="A19" s="4"/>
      <c r="B19" s="4" t="s">
        <v>7</v>
      </c>
      <c r="C19" s="4"/>
      <c r="D19" s="8">
        <f>IF(D11="N",F14/2*(1+SQRT(1+4.36*D15/F14)),SQRT(4.25*D13*D15/G12/(G11/12)))</f>
        <v>7.313384768655864</v>
      </c>
      <c r="E19" s="4" t="s">
        <v>2</v>
      </c>
      <c r="F19" s="9">
        <f>MROUND(D18,0.01)</f>
        <v>7.3100000000000005</v>
      </c>
      <c r="G19" s="9">
        <f>MROUND(D19,0.01)</f>
        <v>7.3100000000000005</v>
      </c>
      <c r="H19" s="4"/>
      <c r="I19" s="4"/>
      <c r="J19" s="4"/>
    </row>
    <row r="20" spans="1:10" ht="15">
      <c r="A20" s="4"/>
      <c r="B20" s="4" t="s">
        <v>25</v>
      </c>
      <c r="C20" s="10"/>
      <c r="D20" s="10"/>
      <c r="E20" s="17">
        <f>IF(D19&gt;G20,D19,G20)</f>
        <v>7.313384768655864</v>
      </c>
      <c r="F20" s="4" t="s">
        <v>2</v>
      </c>
      <c r="G20" s="9">
        <f>IF(ABS(F19-G19)&lt;=0.015,F19," ")</f>
        <v>7.3100000000000005</v>
      </c>
      <c r="H20" s="4"/>
      <c r="I20" s="4"/>
      <c r="J20" s="4"/>
    </row>
    <row r="21" spans="1:10" ht="15">
      <c r="A21" s="4"/>
      <c r="B21" s="4"/>
      <c r="C21" s="4"/>
      <c r="D21" s="16" t="str">
        <f>IF(H15+H16=2,"INVALID RESULTS:  DEPTH REQ'D &gt; 12'"," ")</f>
        <v> </v>
      </c>
      <c r="E21" s="10"/>
      <c r="F21" s="10"/>
      <c r="G21" s="15"/>
      <c r="H21" s="4"/>
      <c r="I21" s="4"/>
      <c r="J21" s="4"/>
    </row>
    <row r="22" spans="1:10" ht="15">
      <c r="A22" s="4"/>
      <c r="B22" s="4"/>
      <c r="C22" s="16" t="str">
        <f>IF(H16+H17=3,"INVALID RESULTS: MAX LATERAL PRESSURE EXCEEDED"," ")</f>
        <v> </v>
      </c>
      <c r="D22" s="10"/>
      <c r="E22" s="10"/>
      <c r="F22" s="10"/>
      <c r="G22" s="15"/>
      <c r="H22" s="10"/>
      <c r="I22" s="4"/>
      <c r="J22" s="4"/>
    </row>
    <row r="23" spans="1:10" ht="15">
      <c r="A23" s="4" t="s">
        <v>24</v>
      </c>
      <c r="B23" s="10"/>
      <c r="C23" s="10"/>
      <c r="D23" s="6">
        <f>D14/G10</f>
        <v>138.76289152024447</v>
      </c>
      <c r="E23" s="10" t="str">
        <f>IF(D23&lt;=D6," psf &lt;="," psf &gt;")</f>
        <v> psf &lt;=</v>
      </c>
      <c r="F23" s="6">
        <f>D6</f>
        <v>1500</v>
      </c>
      <c r="G23" s="10" t="str">
        <f>IF(D23&lt;=D6," psf  (OK)"," psf  (NG)")</f>
        <v> psf  (OK)</v>
      </c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 t="s">
        <v>28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 t="s">
        <v>29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30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 t="s">
        <v>31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">
      <c r="A39" s="4"/>
      <c r="B39" s="4"/>
      <c r="C39" s="4"/>
      <c r="D39" s="4"/>
      <c r="E39" s="18"/>
      <c r="F39" s="4"/>
      <c r="G39" s="4"/>
      <c r="H39" s="4"/>
      <c r="I39" s="4"/>
      <c r="J39" s="4"/>
    </row>
    <row r="40" spans="1:10" ht="15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sheetProtection password="CFFD" sheet="1" objects="1" scenario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Andrew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W. Andrew</dc:creator>
  <cp:keywords/>
  <dc:description/>
  <cp:lastModifiedBy>John W. Andrew</cp:lastModifiedBy>
  <cp:lastPrinted>2009-03-24T21:56:08Z</cp:lastPrinted>
  <dcterms:created xsi:type="dcterms:W3CDTF">2009-03-02T14:34:34Z</dcterms:created>
  <dcterms:modified xsi:type="dcterms:W3CDTF">2010-02-25T17:49:07Z</dcterms:modified>
  <cp:category/>
  <cp:version/>
  <cp:contentType/>
  <cp:contentStatus/>
</cp:coreProperties>
</file>